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мои документы\"/>
    </mc:Choice>
  </mc:AlternateContent>
  <bookViews>
    <workbookView xWindow="0" yWindow="0" windowWidth="24000" windowHeight="9645"/>
  </bookViews>
  <sheets>
    <sheet name="38 проектов" sheetId="1" r:id="rId1"/>
    <sheet name="Лист1" sheetId="2" r:id="rId2"/>
  </sheets>
  <definedNames>
    <definedName name="_xlnm._FilterDatabase" localSheetId="0" hidden="1">'38 проектов'!#REF!</definedName>
    <definedName name="_xlnm.Print_Titles" localSheetId="0">'38 проектов'!$4:$6</definedName>
    <definedName name="_xlnm.Print_Area" localSheetId="0">'38 проектов'!$A$1:$J$94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3" i="1" l="1"/>
  <c r="F23" i="1"/>
  <c r="I23" i="1"/>
  <c r="J23" i="1"/>
  <c r="G28" i="1" l="1"/>
  <c r="H28" i="1"/>
  <c r="I28" i="1"/>
  <c r="J28" i="1"/>
  <c r="F28" i="1"/>
  <c r="G27" i="1"/>
  <c r="I27" i="1"/>
  <c r="J27" i="1"/>
  <c r="F27" i="1"/>
  <c r="G26" i="1"/>
  <c r="H26" i="1"/>
  <c r="I26" i="1"/>
  <c r="J26" i="1"/>
  <c r="F26" i="1"/>
  <c r="G25" i="1"/>
  <c r="H25" i="1"/>
  <c r="I25" i="1"/>
  <c r="J25" i="1"/>
  <c r="F25" i="1"/>
  <c r="G24" i="1"/>
  <c r="H24" i="1"/>
  <c r="I24" i="1"/>
  <c r="J24" i="1"/>
  <c r="I22" i="1" l="1"/>
  <c r="J22" i="1"/>
  <c r="G51" i="1" l="1"/>
  <c r="H51" i="1"/>
  <c r="I51" i="1"/>
  <c r="J51" i="1"/>
  <c r="F51" i="1"/>
  <c r="E86" i="1"/>
  <c r="E85" i="1" s="1"/>
  <c r="J85" i="1"/>
  <c r="I85" i="1"/>
  <c r="H85" i="1"/>
  <c r="G85" i="1"/>
  <c r="J83" i="1"/>
  <c r="I83" i="1"/>
  <c r="G83" i="1"/>
  <c r="F83" i="1"/>
  <c r="J80" i="1"/>
  <c r="I80" i="1"/>
  <c r="H80" i="1"/>
  <c r="G80" i="1"/>
  <c r="H78" i="1"/>
  <c r="H76" i="1"/>
  <c r="G76" i="1"/>
  <c r="E76" i="1"/>
  <c r="H75" i="1"/>
  <c r="G75" i="1"/>
  <c r="E75" i="1"/>
  <c r="H74" i="1"/>
  <c r="G74" i="1"/>
  <c r="E74" i="1"/>
  <c r="H73" i="1"/>
  <c r="G73" i="1"/>
  <c r="E73" i="1"/>
  <c r="H72" i="1"/>
  <c r="G72" i="1"/>
  <c r="E72" i="1"/>
  <c r="H71" i="1"/>
  <c r="G71" i="1"/>
  <c r="E71" i="1"/>
  <c r="J67" i="1"/>
  <c r="I67" i="1"/>
  <c r="H67" i="1"/>
  <c r="G67" i="1"/>
  <c r="J63" i="1"/>
  <c r="I63" i="1"/>
  <c r="H63" i="1"/>
  <c r="G63" i="1"/>
  <c r="F63" i="1"/>
  <c r="E63" i="1"/>
  <c r="J60" i="1"/>
  <c r="I60" i="1"/>
  <c r="H60" i="1"/>
  <c r="G60" i="1"/>
  <c r="F60" i="1"/>
  <c r="E58" i="1"/>
  <c r="E56" i="1"/>
  <c r="J54" i="1"/>
  <c r="I54" i="1"/>
  <c r="H54" i="1"/>
  <c r="G54" i="1"/>
  <c r="E52" i="1"/>
  <c r="E51" i="1" s="1"/>
  <c r="E48" i="1"/>
  <c r="E47" i="1" s="1"/>
  <c r="J47" i="1"/>
  <c r="I47" i="1"/>
  <c r="H47" i="1"/>
  <c r="G47" i="1"/>
  <c r="F47" i="1"/>
  <c r="E45" i="1"/>
  <c r="E44" i="1" s="1"/>
  <c r="J44" i="1"/>
  <c r="I44" i="1"/>
  <c r="H44" i="1"/>
  <c r="G44" i="1"/>
  <c r="E41" i="1"/>
  <c r="E40" i="1" s="1"/>
  <c r="H40" i="1"/>
  <c r="G40" i="1"/>
  <c r="F40" i="1"/>
  <c r="E38" i="1"/>
  <c r="E36" i="1" s="1"/>
  <c r="H36" i="1"/>
  <c r="G36" i="1"/>
  <c r="E35" i="1"/>
  <c r="E33" i="1" s="1"/>
  <c r="F18" i="1"/>
  <c r="J33" i="1"/>
  <c r="I33" i="1"/>
  <c r="H33" i="1"/>
  <c r="G33" i="1"/>
  <c r="F30" i="1"/>
  <c r="J29" i="1"/>
  <c r="I29" i="1"/>
  <c r="H29" i="1"/>
  <c r="G29" i="1"/>
  <c r="J21" i="1"/>
  <c r="I21" i="1"/>
  <c r="F21" i="1"/>
  <c r="J20" i="1"/>
  <c r="I20" i="1"/>
  <c r="F20" i="1"/>
  <c r="J19" i="1"/>
  <c r="I19" i="1"/>
  <c r="F19" i="1"/>
  <c r="J18" i="1"/>
  <c r="I18" i="1"/>
  <c r="J17" i="1"/>
  <c r="I17" i="1"/>
  <c r="J14" i="1"/>
  <c r="I14" i="1"/>
  <c r="H14" i="1"/>
  <c r="G14" i="1"/>
  <c r="F14" i="1"/>
  <c r="J13" i="1"/>
  <c r="I13" i="1"/>
  <c r="H13" i="1"/>
  <c r="G13" i="1"/>
  <c r="F13" i="1"/>
  <c r="J12" i="1"/>
  <c r="I12" i="1"/>
  <c r="H12" i="1"/>
  <c r="G12" i="1"/>
  <c r="F12" i="1"/>
  <c r="J11" i="1"/>
  <c r="I11" i="1"/>
  <c r="H11" i="1"/>
  <c r="G11" i="1"/>
  <c r="F11" i="1"/>
  <c r="J10" i="1"/>
  <c r="I10" i="1"/>
  <c r="H10" i="1"/>
  <c r="G10" i="1"/>
  <c r="F10" i="1"/>
  <c r="J9" i="1"/>
  <c r="J8" i="1" s="1"/>
  <c r="I9" i="1"/>
  <c r="H9" i="1"/>
  <c r="G9" i="1"/>
  <c r="G8" i="1" s="1"/>
  <c r="F9" i="1"/>
  <c r="H23" i="1" l="1"/>
  <c r="G23" i="1"/>
  <c r="G22" i="1" s="1"/>
  <c r="J16" i="1"/>
  <c r="J15" i="1" s="1"/>
  <c r="F24" i="1"/>
  <c r="F22" i="1" s="1"/>
  <c r="H27" i="1"/>
  <c r="I16" i="1"/>
  <c r="I15" i="1" s="1"/>
  <c r="E54" i="1"/>
  <c r="E30" i="1"/>
  <c r="E29" i="1" s="1"/>
  <c r="H8" i="1"/>
  <c r="I8" i="1"/>
  <c r="F8" i="1"/>
  <c r="F17" i="1"/>
  <c r="F16" i="1" s="1"/>
  <c r="F15" i="1" s="1"/>
  <c r="H22" i="1" l="1"/>
</calcChain>
</file>

<file path=xl/sharedStrings.xml><?xml version="1.0" encoding="utf-8"?>
<sst xmlns="http://schemas.openxmlformats.org/spreadsheetml/2006/main" count="153" uniqueCount="97">
  <si>
    <t xml:space="preserve"> </t>
  </si>
  <si>
    <t>№</t>
  </si>
  <si>
    <t>Наименование заказчиков и проектов</t>
  </si>
  <si>
    <t>Сроки реализации</t>
  </si>
  <si>
    <t>Мощность</t>
  </si>
  <si>
    <t xml:space="preserve">Освоено с начала реализации проекта на 01.01.2018г. </t>
  </si>
  <si>
    <t>Общая стоим.
(кап. влож.)</t>
  </si>
  <si>
    <t>Прогноз освоения на 2018 год</t>
  </si>
  <si>
    <t>Задание НЗ-1 на 2018 год</t>
  </si>
  <si>
    <t>Остаток на 01.01.2019г</t>
  </si>
  <si>
    <t>Прогноз освоения на 2019 год</t>
  </si>
  <si>
    <t>ВСЕГО по 
АО "Узбекистон темир йуллари"</t>
  </si>
  <si>
    <t>собственные средства</t>
  </si>
  <si>
    <t>госбюджет</t>
  </si>
  <si>
    <t>средства ФРР Уз</t>
  </si>
  <si>
    <t>иностранные инвестиции 
и кредиты под г/п</t>
  </si>
  <si>
    <t xml:space="preserve">прямые инвестиции </t>
  </si>
  <si>
    <t>кредиты коммерческих банков</t>
  </si>
  <si>
    <t>Входящие проекты в инвест программу 2019 года</t>
  </si>
  <si>
    <t>в т.ч. Всего по ПП-3507 (прил.№2,8,9), из них:</t>
  </si>
  <si>
    <t xml:space="preserve"> по ПП-3507 (прил. №8,9)
13 проектов по сетевым гр.</t>
  </si>
  <si>
    <r>
      <t xml:space="preserve">Строительство второго этапа Юнусабадской линии Ташкентского метрополитена                                                                                                                  </t>
    </r>
    <r>
      <rPr>
        <b/>
        <i/>
        <sz val="20"/>
        <rFont val="Times New Roman"/>
        <family val="1"/>
        <charset val="204"/>
      </rPr>
      <t xml:space="preserve">   </t>
    </r>
  </si>
  <si>
    <t>2017-2019 гг.</t>
  </si>
  <si>
    <t>145,1 км</t>
  </si>
  <si>
    <t>государственный бюджет</t>
  </si>
  <si>
    <t>Строительство Сергелийской линии Ташкентского метрополитена в т.ч.:</t>
  </si>
  <si>
    <t>2017-2020 гг.</t>
  </si>
  <si>
    <t>33,78 км</t>
  </si>
  <si>
    <t>ФРРУ</t>
  </si>
  <si>
    <r>
      <t xml:space="preserve">Электрификация железнодорожной линии Карши-Китаб с организацией скоростного движения пассажирских поездов
</t>
    </r>
    <r>
      <rPr>
        <b/>
        <i/>
        <sz val="20"/>
        <rFont val="Times New Roman"/>
        <family val="1"/>
        <charset val="204"/>
      </rPr>
      <t>(ПП-3121 от 10.07.2017 г.)</t>
    </r>
  </si>
  <si>
    <t>2017-2021 гг.</t>
  </si>
  <si>
    <t>124 км</t>
  </si>
  <si>
    <t>Строительство железнодорожной линии Ургенч-Хива</t>
  </si>
  <si>
    <t>2017-2018 гг.</t>
  </si>
  <si>
    <t>СЦБ и связь</t>
  </si>
  <si>
    <r>
      <t xml:space="preserve">Электрификация железнодорожного участка Пап-Наманган-Андижан 
</t>
    </r>
    <r>
      <rPr>
        <b/>
        <i/>
        <sz val="20"/>
        <rFont val="Times New Roman"/>
        <family val="1"/>
        <charset val="204"/>
      </rPr>
      <t xml:space="preserve">   </t>
    </r>
    <r>
      <rPr>
        <b/>
        <sz val="20"/>
        <rFont val="Times New Roman"/>
        <family val="1"/>
        <charset val="204"/>
      </rPr>
      <t xml:space="preserve">                                                                                                                   </t>
    </r>
    <r>
      <rPr>
        <b/>
        <i/>
        <sz val="20"/>
        <rFont val="Times New Roman"/>
        <family val="1"/>
        <charset val="204"/>
      </rPr>
      <t xml:space="preserve">   </t>
    </r>
  </si>
  <si>
    <t>2017-2021гг.</t>
  </si>
  <si>
    <t>124,14 км</t>
  </si>
  <si>
    <t xml:space="preserve">иностранные кредиты под гарантию Республики Узбекистан </t>
  </si>
  <si>
    <t xml:space="preserve">Строительство кольцевой надземной линии метрополитена в городе Ташкент 
</t>
  </si>
  <si>
    <t>иностранные кредиты под гарантию</t>
  </si>
  <si>
    <t>2 станции, 2,7 км</t>
  </si>
  <si>
    <t>прямые иностранные инвестиции</t>
  </si>
  <si>
    <t>Строительство электрифицированной железнодорожной линии Ангрен-Пап с электрификация участка "Пап-Коканд-Андижан"</t>
  </si>
  <si>
    <t>2013-2019гг</t>
  </si>
  <si>
    <t>6 станции, 7,1 км</t>
  </si>
  <si>
    <t>иностранные кредиты по гарантию(МБРР)</t>
  </si>
  <si>
    <t>иностранные кредиты по гарантию(Эксимбанк КНР)</t>
  </si>
  <si>
    <t>Модернизация железнодорожного участка Андижан-Савай-Ханабад с организацией пригородного движения поездов</t>
  </si>
  <si>
    <t>Модернизация АО «Шаргунькумир» с доведением проектной мощности до 900 тысячи тонн каменного угля в год</t>
  </si>
  <si>
    <t>добыча каменного угля до 900 тысяч тонн</t>
  </si>
  <si>
    <t>иностранные кредиты под гарантию Республики Узбекистан</t>
  </si>
  <si>
    <t xml:space="preserve">кредиты коммерческих банков </t>
  </si>
  <si>
    <t>Строительство шахты  "Ангренская"</t>
  </si>
  <si>
    <t>Замена изношенного оборудования</t>
  </si>
  <si>
    <t>Реабилитация железнодорожных путей</t>
  </si>
  <si>
    <t>2015-2019 гг.</t>
  </si>
  <si>
    <t>960 км</t>
  </si>
  <si>
    <t xml:space="preserve">Восстановление локомотивов </t>
  </si>
  <si>
    <t>восстановление 164 ед.</t>
  </si>
  <si>
    <t>Восстановление с продлением срока службы, модернизация и переоборудование грузовых вагонов</t>
  </si>
  <si>
    <t>восстановление 7281 ед. грузовых вагонов</t>
  </si>
  <si>
    <t>Строительство грузовых вагонов</t>
  </si>
  <si>
    <t>4350 грузовых вагонов</t>
  </si>
  <si>
    <t>Обновление состава пассажирских вагонов</t>
  </si>
  <si>
    <t>82 ед. пассажирских вагонов</t>
  </si>
  <si>
    <t>Приобретение оборудования и технологий для подразделений компании</t>
  </si>
  <si>
    <t>обновление технических средств</t>
  </si>
  <si>
    <t>Освоение Байсунского месторождения каменного угля с добычей до 50,0 тыс. тонн угля в год</t>
  </si>
  <si>
    <t>2018-2019 гг.</t>
  </si>
  <si>
    <t xml:space="preserve">Строительство многопрофильной клиники в г.Ташкент </t>
  </si>
  <si>
    <t>Организация производства высококачественной спиртной продукции</t>
  </si>
  <si>
    <t>Закупка железнодорожной техники и комплектующих изделий</t>
  </si>
  <si>
    <t>кредиты ФРР</t>
  </si>
  <si>
    <t>Приобретение подвижного состава для Ташкентского метрополитена</t>
  </si>
  <si>
    <t>2018-2020 гг.</t>
  </si>
  <si>
    <r>
      <t xml:space="preserve">Модернизация вагонов метро с продлением их срока службы на 15 лет
</t>
    </r>
    <r>
      <rPr>
        <b/>
        <i/>
        <sz val="20"/>
        <rFont val="Times New Roman"/>
        <family val="1"/>
        <charset val="204"/>
      </rPr>
      <t xml:space="preserve">(ПКМ №24 от 03.02.2016г.) </t>
    </r>
  </si>
  <si>
    <t>2016-2019 гг.</t>
  </si>
  <si>
    <t>модернизация 
96 вагонов</t>
  </si>
  <si>
    <t xml:space="preserve">бюджетные средства </t>
  </si>
  <si>
    <t>Строительство железнодорожной линии Ургенч-Хива 
(ПП-2927 от 25.04.2017 г.)</t>
  </si>
  <si>
    <t>Строительство заводов по производству угольных брикетов в Сырдарьинской и Бухарской областях Республики
(собственные средства)</t>
  </si>
  <si>
    <t>Строительство подъездного железнодорожного пути к пути АО "Ташкентский металлургический завод"
(собственные средства)</t>
  </si>
  <si>
    <t>Электрификация железнодорожной линии Мароканд-Навои</t>
  </si>
  <si>
    <t>бюджетные средства</t>
  </si>
  <si>
    <t>Строительство двухпутной электрификационной железнодорожной линии Янгиер-Джизак</t>
  </si>
  <si>
    <t>Организация производства сложных металлоконструкции и железобетонных изделий на базе УП "Янгиер темир бетон конструкциялар заводи" для строительства и реконструкция мостов и дорожных развязок</t>
  </si>
  <si>
    <t>Строительство ж.д. вокзала на ст. Денау и ст. Сариасия</t>
  </si>
  <si>
    <t>Строительство цементного завода в Пахтачинском районе Самаркандской области</t>
  </si>
  <si>
    <t>Строительство второго пути электрифицированной ж.д. линии Навои-Бухара</t>
  </si>
  <si>
    <t>Строительства пункта пропуска Ок-куприк</t>
  </si>
  <si>
    <t>Реконструкция ст. Чирчик</t>
  </si>
  <si>
    <t xml:space="preserve">Строительство современного аэропортового комплекса гражданской (деловой) авиации на базе аэродрома "Ташкент-Восточный" (1 этап)
</t>
  </si>
  <si>
    <t xml:space="preserve">Электрификация железнодорожной линии Карши-Китаб с организацией скоростного движения пассажирских поездов
</t>
  </si>
  <si>
    <r>
      <rPr>
        <b/>
        <sz val="26"/>
        <rFont val="Times New Roman"/>
        <family val="1"/>
        <charset val="204"/>
      </rPr>
      <t>Информация</t>
    </r>
    <r>
      <rPr>
        <b/>
        <sz val="20"/>
        <rFont val="Times New Roman"/>
        <family val="1"/>
        <charset val="204"/>
      </rPr>
      <t xml:space="preserve">
об инвестиционных и инфраструктурных проектах, реализуемых в рамках Государственной инвестиционной программы Республики Узбекистан на 2019 год по АО "Узбекистон темир йуллари" (ПП-4067 от 19 декабря 2018 г.), на 25.02.2019г</t>
    </r>
  </si>
  <si>
    <t>Всего по АО "Узбекистон темир йуллари"  в том числе:</t>
  </si>
  <si>
    <t xml:space="preserve">Строительство парка "Навруз" в г. Ташкент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</si>
</sst>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р_."/>
  </numFmts>
  <fonts count="20" x14ac:knownFonts="1">
    <font>
      <sz val="10"/>
      <name val="Arial Cyr"/>
      <charset val="204"/>
    </font>
    <font>
      <sz val="10"/>
      <name val="Arial Cyr"/>
      <charset val="204"/>
    </font>
    <font>
      <b/>
      <sz val="20"/>
      <name val="Times New Roman"/>
      <family val="1"/>
      <charset val="204"/>
    </font>
    <font>
      <sz val="24"/>
      <color rgb="FFFF0000"/>
      <name val="Times New Roman"/>
      <family val="1"/>
      <charset val="204"/>
    </font>
    <font>
      <sz val="20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i/>
      <sz val="18"/>
      <name val="Times New Roman"/>
      <family val="1"/>
      <charset val="204"/>
    </font>
    <font>
      <i/>
      <sz val="20"/>
      <name val="Times New Roman"/>
      <family val="1"/>
      <charset val="204"/>
    </font>
    <font>
      <b/>
      <i/>
      <sz val="20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2"/>
      <name val="Times New Roman Cyr"/>
      <charset val="204"/>
    </font>
    <font>
      <sz val="28"/>
      <name val="Times New Roman"/>
      <family val="1"/>
      <charset val="204"/>
    </font>
    <font>
      <sz val="20"/>
      <color theme="1"/>
      <name val="Times New Roman"/>
      <family val="1"/>
      <charset val="204"/>
    </font>
    <font>
      <i/>
      <sz val="21"/>
      <name val="Times New Roman"/>
      <family val="1"/>
      <charset val="204"/>
    </font>
    <font>
      <b/>
      <sz val="20"/>
      <color rgb="FFFF0000"/>
      <name val="Times New Roman"/>
      <family val="1"/>
      <charset val="204"/>
    </font>
    <font>
      <sz val="20"/>
      <color rgb="FFFF0000"/>
      <name val="Times New Roman"/>
      <family val="1"/>
      <charset val="204"/>
    </font>
    <font>
      <b/>
      <sz val="21"/>
      <name val="Times New Roman"/>
      <family val="1"/>
      <charset val="204"/>
    </font>
    <font>
      <sz val="21"/>
      <name val="Times New Roman"/>
      <family val="1"/>
      <charset val="204"/>
    </font>
    <font>
      <b/>
      <sz val="26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1" fillId="0" borderId="0"/>
  </cellStyleXfs>
  <cellXfs count="135">
    <xf numFmtId="0" fontId="0" fillId="0" borderId="0" xfId="0"/>
    <xf numFmtId="0" fontId="5" fillId="0" borderId="0" xfId="0" applyFont="1" applyFill="1" applyAlignment="1">
      <alignment vertical="center" wrapText="1"/>
    </xf>
    <xf numFmtId="4" fontId="2" fillId="0" borderId="5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4" fillId="0" borderId="5" xfId="0" applyNumberFormat="1" applyFont="1" applyFill="1" applyBorder="1" applyAlignment="1">
      <alignment horizontal="center" vertical="center" wrapText="1"/>
    </xf>
    <xf numFmtId="2" fontId="2" fillId="0" borderId="5" xfId="1" applyNumberFormat="1" applyFont="1" applyFill="1" applyBorder="1" applyAlignment="1">
      <alignment horizontal="center" vertical="center" wrapText="1"/>
    </xf>
    <xf numFmtId="164" fontId="2" fillId="0" borderId="5" xfId="0" applyNumberFormat="1" applyFont="1" applyFill="1" applyBorder="1" applyAlignment="1">
      <alignment horizontal="center" vertical="center" wrapText="1"/>
    </xf>
    <xf numFmtId="2" fontId="2" fillId="0" borderId="5" xfId="0" applyNumberFormat="1" applyFont="1" applyFill="1" applyBorder="1" applyAlignment="1">
      <alignment horizontal="center" vertical="center"/>
    </xf>
    <xf numFmtId="2" fontId="8" fillId="0" borderId="8" xfId="1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1" xfId="0" applyNumberFormat="1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5" xfId="0" applyNumberFormat="1" applyFont="1" applyFill="1" applyBorder="1" applyAlignment="1">
      <alignment horizontal="center" vertical="center" wrapText="1"/>
    </xf>
    <xf numFmtId="0" fontId="13" fillId="0" borderId="5" xfId="0" applyNumberFormat="1" applyFont="1" applyFill="1" applyBorder="1" applyAlignment="1">
      <alignment horizontal="center" vertical="center" wrapText="1"/>
    </xf>
    <xf numFmtId="2" fontId="13" fillId="0" borderId="5" xfId="0" applyNumberFormat="1" applyFont="1" applyFill="1" applyBorder="1" applyAlignment="1">
      <alignment horizontal="center" vertical="center" wrapText="1"/>
    </xf>
    <xf numFmtId="2" fontId="10" fillId="0" borderId="5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13" fillId="0" borderId="14" xfId="0" applyNumberFormat="1" applyFont="1" applyFill="1" applyBorder="1" applyAlignment="1">
      <alignment horizontal="center" vertical="center" wrapText="1"/>
    </xf>
    <xf numFmtId="2" fontId="13" fillId="0" borderId="14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2" fontId="4" fillId="0" borderId="5" xfId="0" applyNumberFormat="1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2" fontId="8" fillId="0" borderId="5" xfId="1" applyNumberFormat="1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 wrapText="1"/>
    </xf>
    <xf numFmtId="4" fontId="8" fillId="0" borderId="5" xfId="0" applyNumberFormat="1" applyFont="1" applyFill="1" applyBorder="1" applyAlignment="1">
      <alignment horizontal="center" vertical="center" wrapText="1"/>
    </xf>
    <xf numFmtId="2" fontId="2" fillId="0" borderId="5" xfId="2" applyNumberFormat="1" applyFont="1" applyFill="1" applyBorder="1" applyAlignment="1" applyProtection="1">
      <alignment horizontal="center" vertical="center" wrapText="1"/>
      <protection locked="0"/>
    </xf>
    <xf numFmtId="2" fontId="4" fillId="0" borderId="5" xfId="1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8" fillId="0" borderId="8" xfId="0" applyFont="1" applyFill="1" applyBorder="1" applyAlignment="1">
      <alignment horizontal="center" vertical="center" wrapText="1"/>
    </xf>
    <xf numFmtId="4" fontId="8" fillId="0" borderId="8" xfId="0" applyNumberFormat="1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1" fontId="4" fillId="0" borderId="5" xfId="0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4" fontId="2" fillId="0" borderId="2" xfId="0" applyNumberFormat="1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0" fontId="17" fillId="3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2" borderId="5" xfId="1" applyNumberFormat="1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2" fontId="8" fillId="2" borderId="5" xfId="1" applyNumberFormat="1" applyFont="1" applyFill="1" applyBorder="1" applyAlignment="1">
      <alignment horizontal="center" vertical="center" wrapText="1"/>
    </xf>
    <xf numFmtId="2" fontId="8" fillId="2" borderId="5" xfId="0" applyNumberFormat="1" applyFont="1" applyFill="1" applyBorder="1" applyAlignment="1">
      <alignment horizontal="center" vertical="center" wrapText="1"/>
    </xf>
    <xf numFmtId="0" fontId="8" fillId="2" borderId="5" xfId="1" applyNumberFormat="1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4" fontId="2" fillId="2" borderId="5" xfId="0" applyNumberFormat="1" applyFont="1" applyFill="1" applyBorder="1" applyAlignment="1">
      <alignment horizontal="center" vertical="center" wrapText="1"/>
    </xf>
    <xf numFmtId="4" fontId="8" fillId="2" borderId="5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4" fontId="4" fillId="2" borderId="5" xfId="0" applyNumberFormat="1" applyFont="1" applyFill="1" applyBorder="1" applyAlignment="1">
      <alignment horizontal="center" vertical="center" wrapText="1"/>
    </xf>
    <xf numFmtId="2" fontId="4" fillId="2" borderId="5" xfId="1" applyNumberFormat="1" applyFont="1" applyFill="1" applyBorder="1" applyAlignment="1">
      <alignment horizontal="center" vertical="center" wrapText="1"/>
    </xf>
    <xf numFmtId="164" fontId="2" fillId="2" borderId="5" xfId="0" applyNumberFormat="1" applyFont="1" applyFill="1" applyBorder="1" applyAlignment="1">
      <alignment horizontal="center" vertical="center" wrapText="1"/>
    </xf>
    <xf numFmtId="164" fontId="8" fillId="2" borderId="5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2" fontId="8" fillId="2" borderId="14" xfId="0" applyNumberFormat="1" applyFont="1" applyFill="1" applyBorder="1" applyAlignment="1">
      <alignment horizontal="center" vertical="center" wrapText="1"/>
    </xf>
    <xf numFmtId="2" fontId="8" fillId="2" borderId="11" xfId="0" applyNumberFormat="1" applyFont="1" applyFill="1" applyBorder="1" applyAlignment="1">
      <alignment horizontal="center" vertical="center" wrapText="1"/>
    </xf>
    <xf numFmtId="2" fontId="8" fillId="2" borderId="14" xfId="1" applyNumberFormat="1" applyFont="1" applyFill="1" applyBorder="1" applyAlignment="1">
      <alignment horizontal="center" vertical="center" wrapText="1"/>
    </xf>
    <xf numFmtId="2" fontId="8" fillId="2" borderId="11" xfId="1" applyNumberFormat="1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2" fontId="4" fillId="0" borderId="14" xfId="0" applyNumberFormat="1" applyFont="1" applyFill="1" applyBorder="1" applyAlignment="1">
      <alignment horizontal="center" vertical="center" wrapText="1"/>
    </xf>
    <xf numFmtId="2" fontId="4" fillId="0" borderId="9" xfId="0" applyNumberFormat="1" applyFont="1" applyFill="1" applyBorder="1" applyAlignment="1">
      <alignment horizontal="center" vertical="center" wrapText="1"/>
    </xf>
    <xf numFmtId="2" fontId="2" fillId="2" borderId="5" xfId="2" applyNumberFormat="1" applyFont="1" applyFill="1" applyBorder="1" applyAlignment="1" applyProtection="1">
      <alignment horizontal="center" vertical="center"/>
      <protection locked="0"/>
    </xf>
    <xf numFmtId="0" fontId="8" fillId="0" borderId="5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</cellXfs>
  <cellStyles count="3">
    <cellStyle name="Обычный" xfId="0" builtinId="0"/>
    <cellStyle name="Обычный_-ИП-2002-АП" xfId="2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28"/>
  <sheetViews>
    <sheetView tabSelected="1" view="pageBreakPreview" zoomScale="55" zoomScaleNormal="40" zoomScaleSheetLayoutView="55" zoomScalePageLayoutView="40" workbookViewId="0">
      <pane ySplit="6" topLeftCell="A86" activePane="bottomLeft" state="frozen"/>
      <selection pane="bottomLeft" activeCell="B4" sqref="B4:B6"/>
    </sheetView>
  </sheetViews>
  <sheetFormatPr defaultColWidth="9.140625" defaultRowHeight="26.25" x14ac:dyDescent="0.2"/>
  <cols>
    <col min="1" max="1" width="9.85546875" style="22" customWidth="1"/>
    <col min="2" max="2" width="254" style="21" customWidth="1"/>
    <col min="3" max="3" width="27.5703125" style="21" customWidth="1"/>
    <col min="4" max="4" width="20.140625" style="21" hidden="1" customWidth="1"/>
    <col min="5" max="5" width="21.7109375" style="23" hidden="1" customWidth="1"/>
    <col min="6" max="6" width="32.140625" style="21" customWidth="1"/>
    <col min="7" max="7" width="44" style="21" hidden="1" customWidth="1"/>
    <col min="8" max="8" width="43.28515625" style="21" hidden="1" customWidth="1"/>
    <col min="9" max="9" width="28.7109375" style="23" customWidth="1"/>
    <col min="10" max="10" width="35.5703125" style="21" customWidth="1"/>
    <col min="11" max="19" width="24.5703125" style="40" customWidth="1"/>
    <col min="20" max="16384" width="9.140625" style="40"/>
  </cols>
  <sheetData>
    <row r="1" spans="1:10" ht="90.75" customHeight="1" x14ac:dyDescent="0.2">
      <c r="A1" s="100" t="s">
        <v>94</v>
      </c>
      <c r="B1" s="100"/>
      <c r="C1" s="100"/>
      <c r="D1" s="100"/>
      <c r="E1" s="100"/>
      <c r="F1" s="100"/>
      <c r="G1" s="100"/>
      <c r="H1" s="100"/>
      <c r="I1" s="100"/>
      <c r="J1" s="100"/>
    </row>
    <row r="2" spans="1:10" ht="16.5" customHeight="1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.75" hidden="1" customHeight="1" x14ac:dyDescent="0.2">
      <c r="A3" s="41" t="s">
        <v>0</v>
      </c>
      <c r="B3" s="42"/>
      <c r="C3" s="42"/>
      <c r="D3" s="42"/>
      <c r="E3" s="42"/>
      <c r="F3" s="42"/>
      <c r="G3" s="42"/>
      <c r="H3" s="42"/>
      <c r="I3" s="42"/>
      <c r="J3" s="81"/>
    </row>
    <row r="4" spans="1:10" ht="35.25" customHeight="1" x14ac:dyDescent="0.2">
      <c r="A4" s="111" t="s">
        <v>1</v>
      </c>
      <c r="B4" s="82" t="s">
        <v>2</v>
      </c>
      <c r="C4" s="82" t="s">
        <v>3</v>
      </c>
      <c r="D4" s="82" t="s">
        <v>4</v>
      </c>
      <c r="E4" s="82" t="s">
        <v>5</v>
      </c>
      <c r="F4" s="82" t="s">
        <v>6</v>
      </c>
      <c r="G4" s="82" t="s">
        <v>7</v>
      </c>
      <c r="H4" s="85" t="s">
        <v>8</v>
      </c>
      <c r="I4" s="82" t="s">
        <v>9</v>
      </c>
      <c r="J4" s="108" t="s">
        <v>10</v>
      </c>
    </row>
    <row r="5" spans="1:10" ht="45.75" customHeight="1" x14ac:dyDescent="0.2">
      <c r="A5" s="112"/>
      <c r="B5" s="83"/>
      <c r="C5" s="83"/>
      <c r="D5" s="83"/>
      <c r="E5" s="83"/>
      <c r="F5" s="83"/>
      <c r="G5" s="83"/>
      <c r="H5" s="86"/>
      <c r="I5" s="83"/>
      <c r="J5" s="109"/>
    </row>
    <row r="6" spans="1:10" ht="4.5" customHeight="1" thickBot="1" x14ac:dyDescent="0.25">
      <c r="A6" s="113"/>
      <c r="B6" s="84"/>
      <c r="C6" s="84"/>
      <c r="D6" s="84"/>
      <c r="E6" s="84"/>
      <c r="F6" s="84"/>
      <c r="G6" s="84"/>
      <c r="H6" s="87"/>
      <c r="I6" s="84"/>
      <c r="J6" s="110"/>
    </row>
    <row r="7" spans="1:10" s="46" customFormat="1" ht="78.75" hidden="1" customHeight="1" thickBot="1" x14ac:dyDescent="0.25">
      <c r="A7" s="101" t="s">
        <v>18</v>
      </c>
      <c r="B7" s="102"/>
      <c r="C7" s="102"/>
      <c r="D7" s="102"/>
      <c r="E7" s="102"/>
      <c r="F7" s="102"/>
      <c r="G7" s="102"/>
      <c r="H7" s="102"/>
      <c r="I7" s="102"/>
      <c r="J7" s="102"/>
    </row>
    <row r="8" spans="1:10" ht="57" hidden="1" customHeight="1" x14ac:dyDescent="0.2">
      <c r="A8" s="103"/>
      <c r="B8" s="34" t="s">
        <v>11</v>
      </c>
      <c r="C8" s="47"/>
      <c r="D8" s="47"/>
      <c r="E8" s="47"/>
      <c r="F8" s="3" t="e">
        <f>SUM(F9:F14)</f>
        <v>#REF!</v>
      </c>
      <c r="G8" s="3" t="e">
        <f t="shared" ref="G8:J8" si="0">SUM(G9:G14)</f>
        <v>#REF!</v>
      </c>
      <c r="H8" s="3" t="e">
        <f t="shared" si="0"/>
        <v>#REF!</v>
      </c>
      <c r="I8" s="3" t="e">
        <f t="shared" si="0"/>
        <v>#REF!</v>
      </c>
      <c r="J8" s="3" t="e">
        <f t="shared" si="0"/>
        <v>#REF!</v>
      </c>
    </row>
    <row r="9" spans="1:10" ht="30.75" hidden="1" customHeight="1" x14ac:dyDescent="0.2">
      <c r="A9" s="104"/>
      <c r="B9" s="44" t="s">
        <v>12</v>
      </c>
      <c r="C9" s="38"/>
      <c r="D9" s="38"/>
      <c r="E9" s="38"/>
      <c r="F9" s="4" t="e">
        <f>SUM(F38,F42,F45,F52,F56,F61,F64,F68,#REF!,#REF!,#REF!,#REF!,#REF!,#REF!,#REF!)</f>
        <v>#REF!</v>
      </c>
      <c r="G9" s="4" t="e">
        <f>SUM(G38,G42,G45,G52,G56,G61,G64,G68,#REF!,#REF!,#REF!,#REF!,#REF!,#REF!,#REF!)</f>
        <v>#REF!</v>
      </c>
      <c r="H9" s="4" t="e">
        <f>SUM(H38,H42,H45,H52,H56,H61,H64,H68,#REF!,#REF!,#REF!,#REF!,#REF!,#REF!,#REF!)</f>
        <v>#REF!</v>
      </c>
      <c r="I9" s="4" t="e">
        <f>SUM(I38,I42,I45,I52,I56,I61,I64,I68,#REF!,#REF!,#REF!,#REF!,#REF!,#REF!,#REF!)</f>
        <v>#REF!</v>
      </c>
      <c r="J9" s="4" t="e">
        <f>SUM(J38,J42,J45,J52,J56,J61,J64,J68,#REF!,#REF!,#REF!,#REF!,#REF!,#REF!,#REF!)</f>
        <v>#REF!</v>
      </c>
    </row>
    <row r="10" spans="1:10" ht="30.75" hidden="1" customHeight="1" x14ac:dyDescent="0.2">
      <c r="A10" s="104"/>
      <c r="B10" s="44" t="s">
        <v>13</v>
      </c>
      <c r="C10" s="38"/>
      <c r="D10" s="38"/>
      <c r="E10" s="38"/>
      <c r="F10" s="4">
        <f>SUM(F30,F34,F37,F41,F48,F55,F62,F86)</f>
        <v>590.39999999999986</v>
      </c>
      <c r="G10" s="4">
        <f>SUM(G30,G34,G37,G41,G48,G55,G62,G86)</f>
        <v>48.45000000000001</v>
      </c>
      <c r="H10" s="4">
        <f>SUM(H30,H34,H37,H41,H48,H55,H62,H86)</f>
        <v>48.45000000000001</v>
      </c>
      <c r="I10" s="4">
        <f>SUM(I30,I34,I37,I41,I48,I55,I62,I86)</f>
        <v>272.57000000000005</v>
      </c>
      <c r="J10" s="4">
        <f>SUM(J30,J34,J37,J41,J48,J55,J62,J86)</f>
        <v>65.689999999999984</v>
      </c>
    </row>
    <row r="11" spans="1:10" ht="30.75" hidden="1" customHeight="1" x14ac:dyDescent="0.2">
      <c r="A11" s="104"/>
      <c r="B11" s="44" t="s">
        <v>14</v>
      </c>
      <c r="C11" s="38"/>
      <c r="D11" s="38"/>
      <c r="E11" s="38"/>
      <c r="F11" s="4">
        <f>SUM(F31,F35,F39,F43,F49,F59,F70,F82,F84)</f>
        <v>621.11</v>
      </c>
      <c r="G11" s="4">
        <f>SUM(G31,G35,G39,G43,G49,G59,G70,G82,G84)</f>
        <v>81.430000000000007</v>
      </c>
      <c r="H11" s="4">
        <f>SUM(H31,H35,H39,H43,H49,H59,H70,H82,H84)</f>
        <v>68.510000000000005</v>
      </c>
      <c r="I11" s="4">
        <f>SUM(I31,I35,I39,I43,I49,I59,I70,I82,I84)</f>
        <v>276.59000000000003</v>
      </c>
      <c r="J11" s="4">
        <f>SUM(J31,J35,J39,J43,J49,J59,J70,J82,J84)</f>
        <v>107.67</v>
      </c>
    </row>
    <row r="12" spans="1:10" ht="60" hidden="1" customHeight="1" x14ac:dyDescent="0.2">
      <c r="A12" s="104"/>
      <c r="B12" s="44" t="s">
        <v>15</v>
      </c>
      <c r="C12" s="38"/>
      <c r="D12" s="38"/>
      <c r="E12" s="38"/>
      <c r="F12" s="4">
        <f t="shared" ref="F12:I12" si="1">SUM(F46,F50,F57,F58,F65,F69)</f>
        <v>859.28</v>
      </c>
      <c r="G12" s="4">
        <f t="shared" si="1"/>
        <v>112.7</v>
      </c>
      <c r="H12" s="4">
        <f t="shared" si="1"/>
        <v>94.76</v>
      </c>
      <c r="I12" s="4">
        <f t="shared" si="1"/>
        <v>315.90999999999997</v>
      </c>
      <c r="J12" s="4">
        <f>SUM(J46,J50,J57,J58,J65,J69)</f>
        <v>72.900000000000006</v>
      </c>
    </row>
    <row r="13" spans="1:10" ht="48.75" hidden="1" customHeight="1" x14ac:dyDescent="0.2">
      <c r="A13" s="104"/>
      <c r="B13" s="44" t="s">
        <v>16</v>
      </c>
      <c r="C13" s="38"/>
      <c r="D13" s="38"/>
      <c r="E13" s="38"/>
      <c r="F13" s="4" t="e">
        <f>SUM(F53,#REF!,#REF!)</f>
        <v>#REF!</v>
      </c>
      <c r="G13" s="4" t="e">
        <f>SUM(G53,#REF!,#REF!)</f>
        <v>#REF!</v>
      </c>
      <c r="H13" s="4" t="e">
        <f>SUM(H53,#REF!,#REF!)</f>
        <v>#REF!</v>
      </c>
      <c r="I13" s="4" t="e">
        <f>SUM(I53,#REF!,#REF!)</f>
        <v>#REF!</v>
      </c>
      <c r="J13" s="4" t="e">
        <f>SUM(J53,#REF!,#REF!)</f>
        <v>#REF!</v>
      </c>
    </row>
    <row r="14" spans="1:10" ht="48.75" hidden="1" customHeight="1" x14ac:dyDescent="0.2">
      <c r="A14" s="105"/>
      <c r="B14" s="44" t="s">
        <v>17</v>
      </c>
      <c r="C14" s="38"/>
      <c r="D14" s="38"/>
      <c r="E14" s="38"/>
      <c r="F14" s="4">
        <f>SUM(F66,F81)</f>
        <v>79.73</v>
      </c>
      <c r="G14" s="4">
        <f>SUM(G66,G81)</f>
        <v>25</v>
      </c>
      <c r="H14" s="4">
        <f>SUM(H66,H81)</f>
        <v>35</v>
      </c>
      <c r="I14" s="4">
        <f>SUM(I66,I81)</f>
        <v>59.9</v>
      </c>
      <c r="J14" s="4">
        <f>SUM(J66,J81)</f>
        <v>30</v>
      </c>
    </row>
    <row r="15" spans="1:10" ht="57" hidden="1" customHeight="1" x14ac:dyDescent="0.2">
      <c r="A15" s="48"/>
      <c r="B15" s="31" t="s">
        <v>19</v>
      </c>
      <c r="C15" s="106"/>
      <c r="D15" s="31"/>
      <c r="E15" s="31"/>
      <c r="F15" s="2" t="e">
        <f>F16</f>
        <v>#REF!</v>
      </c>
      <c r="G15" s="2"/>
      <c r="H15" s="2"/>
      <c r="I15" s="2">
        <f>I16+I86</f>
        <v>1055.71</v>
      </c>
      <c r="J15" s="2">
        <f>J16+J86</f>
        <v>280.24999999999994</v>
      </c>
    </row>
    <row r="16" spans="1:10" ht="56.25" hidden="1" customHeight="1" x14ac:dyDescent="0.2">
      <c r="A16" s="49"/>
      <c r="B16" s="31" t="s">
        <v>20</v>
      </c>
      <c r="C16" s="86"/>
      <c r="D16" s="106"/>
      <c r="E16" s="106"/>
      <c r="F16" s="2" t="e">
        <f t="shared" ref="F16:J16" si="2">F17+F18+F19+F20+F21</f>
        <v>#REF!</v>
      </c>
      <c r="G16" s="2"/>
      <c r="H16" s="2"/>
      <c r="I16" s="2">
        <f t="shared" si="2"/>
        <v>1044.3</v>
      </c>
      <c r="J16" s="2">
        <f t="shared" si="2"/>
        <v>279.28999999999996</v>
      </c>
    </row>
    <row r="17" spans="1:10" ht="31.5" hidden="1" customHeight="1" x14ac:dyDescent="0.2">
      <c r="A17" s="49"/>
      <c r="B17" s="44" t="s">
        <v>12</v>
      </c>
      <c r="C17" s="86"/>
      <c r="D17" s="86"/>
      <c r="E17" s="86"/>
      <c r="F17" s="4" t="e">
        <f>F41+F30+F38+F45+F64+#REF!+F68</f>
        <v>#REF!</v>
      </c>
      <c r="G17" s="4"/>
      <c r="H17" s="4"/>
      <c r="I17" s="4">
        <f>SUM(I45,I56,I64,I68)</f>
        <v>165.67</v>
      </c>
      <c r="J17" s="4">
        <f>SUM(J45,J56,J64,J68)</f>
        <v>26.4</v>
      </c>
    </row>
    <row r="18" spans="1:10" ht="30.75" hidden="1" customHeight="1" x14ac:dyDescent="0.2">
      <c r="A18" s="49"/>
      <c r="B18" s="44" t="s">
        <v>13</v>
      </c>
      <c r="C18" s="86"/>
      <c r="D18" s="86"/>
      <c r="E18" s="86"/>
      <c r="F18" s="4">
        <f>F52+F56+F48+F34+F37</f>
        <v>763.66</v>
      </c>
      <c r="G18" s="4"/>
      <c r="H18" s="4"/>
      <c r="I18" s="4">
        <f>SUM(I30,I34,I48,I55)</f>
        <v>256.23</v>
      </c>
      <c r="J18" s="4">
        <f>SUM(J30,J34,J48,J55)</f>
        <v>62.319999999999993</v>
      </c>
    </row>
    <row r="19" spans="1:10" ht="31.5" hidden="1" customHeight="1" x14ac:dyDescent="0.2">
      <c r="A19" s="49"/>
      <c r="B19" s="44" t="s">
        <v>14</v>
      </c>
      <c r="C19" s="86"/>
      <c r="D19" s="86"/>
      <c r="E19" s="86"/>
      <c r="F19" s="4" t="e">
        <f>+F58+F49+F35+F39+F70+#REF!+F82</f>
        <v>#REF!</v>
      </c>
      <c r="G19" s="4"/>
      <c r="H19" s="4"/>
      <c r="I19" s="4">
        <f>SUM(I31,I35,I49,I59,I70,I82)</f>
        <v>246.59</v>
      </c>
      <c r="J19" s="4">
        <f>SUM(J31,J35,J49,J59,J70,J82)</f>
        <v>87.67</v>
      </c>
    </row>
    <row r="20" spans="1:10" ht="97.5" hidden="1" customHeight="1" x14ac:dyDescent="0.2">
      <c r="A20" s="49"/>
      <c r="B20" s="44" t="s">
        <v>15</v>
      </c>
      <c r="C20" s="86"/>
      <c r="D20" s="86"/>
      <c r="E20" s="86"/>
      <c r="F20" s="4">
        <f>+F42+F31+F50+F46+F65</f>
        <v>297.16999999999996</v>
      </c>
      <c r="G20" s="4"/>
      <c r="H20" s="4"/>
      <c r="I20" s="4">
        <f>SUM(I46,I50,I57,I58,I65,I69)</f>
        <v>315.90999999999997</v>
      </c>
      <c r="J20" s="4">
        <f>SUM(J46,J50,J57,J58,J65,J69)</f>
        <v>72.900000000000006</v>
      </c>
    </row>
    <row r="21" spans="1:10" ht="48.75" hidden="1" customHeight="1" x14ac:dyDescent="0.2">
      <c r="A21" s="49"/>
      <c r="B21" s="44" t="s">
        <v>17</v>
      </c>
      <c r="C21" s="107"/>
      <c r="D21" s="107"/>
      <c r="E21" s="107"/>
      <c r="F21" s="4">
        <f t="shared" ref="F21" si="3">F81</f>
        <v>75</v>
      </c>
      <c r="G21" s="4"/>
      <c r="H21" s="4"/>
      <c r="I21" s="4">
        <f>SUM(I66,I81)</f>
        <v>59.9</v>
      </c>
      <c r="J21" s="4">
        <f>SUM(J66,J81)</f>
        <v>30</v>
      </c>
    </row>
    <row r="22" spans="1:10" s="43" customFormat="1" ht="39" customHeight="1" x14ac:dyDescent="0.2">
      <c r="A22" s="103"/>
      <c r="B22" s="80" t="s">
        <v>95</v>
      </c>
      <c r="C22" s="85"/>
      <c r="D22" s="35"/>
      <c r="E22" s="35"/>
      <c r="F22" s="61">
        <f>F23+F24+F25+F26+F27+F28</f>
        <v>3796.809999999999</v>
      </c>
      <c r="G22" s="61" t="e">
        <f t="shared" ref="G22:J22" si="4">G23+G24+G25+G26+G27+G28</f>
        <v>#REF!</v>
      </c>
      <c r="H22" s="61" t="e">
        <f t="shared" si="4"/>
        <v>#REF!</v>
      </c>
      <c r="I22" s="61">
        <f t="shared" si="4"/>
        <v>1515.9200000000003</v>
      </c>
      <c r="J22" s="61">
        <f t="shared" si="4"/>
        <v>512.19000000000005</v>
      </c>
    </row>
    <row r="23" spans="1:10" s="43" customFormat="1" ht="38.25" customHeight="1" x14ac:dyDescent="0.2">
      <c r="A23" s="104"/>
      <c r="B23" s="44" t="s">
        <v>12</v>
      </c>
      <c r="C23" s="86"/>
      <c r="D23" s="36"/>
      <c r="E23" s="36"/>
      <c r="F23" s="2">
        <f t="shared" ref="F23:J23" si="5">F45+F52+F56+F61+F64+F68+F71+F72+F73+F74+F75+F76+F77</f>
        <v>1463.29</v>
      </c>
      <c r="G23" s="2" t="e">
        <f t="shared" si="5"/>
        <v>#REF!</v>
      </c>
      <c r="H23" s="2" t="e">
        <f t="shared" si="5"/>
        <v>#REF!</v>
      </c>
      <c r="I23" s="2">
        <f t="shared" si="5"/>
        <v>434.41</v>
      </c>
      <c r="J23" s="2">
        <f t="shared" si="5"/>
        <v>187.61</v>
      </c>
    </row>
    <row r="24" spans="1:10" s="43" customFormat="1" ht="31.5" customHeight="1" x14ac:dyDescent="0.2">
      <c r="A24" s="104"/>
      <c r="B24" s="44" t="s">
        <v>13</v>
      </c>
      <c r="C24" s="86"/>
      <c r="D24" s="36"/>
      <c r="E24" s="36"/>
      <c r="F24" s="2">
        <f>F30+F34+F48+F55+F62+F86+F90+F94</f>
        <v>590.39999999999986</v>
      </c>
      <c r="G24" s="2">
        <f t="shared" ref="G24:J24" si="6">G30+G34+G48+G55+G62+G86+G90+G94</f>
        <v>47.920000000000009</v>
      </c>
      <c r="H24" s="2">
        <f t="shared" si="6"/>
        <v>52.890000000000008</v>
      </c>
      <c r="I24" s="2">
        <f t="shared" si="6"/>
        <v>275.8900000000001</v>
      </c>
      <c r="J24" s="2">
        <f t="shared" si="6"/>
        <v>69.009999999999977</v>
      </c>
    </row>
    <row r="25" spans="1:10" s="43" customFormat="1" ht="30" customHeight="1" x14ac:dyDescent="0.2">
      <c r="A25" s="104"/>
      <c r="B25" s="44" t="s">
        <v>14</v>
      </c>
      <c r="C25" s="86"/>
      <c r="D25" s="36"/>
      <c r="E25" s="36"/>
      <c r="F25" s="2">
        <f>F31+F35+F49+F59+F70+F82+F84+F89+F93</f>
        <v>621.1099999999999</v>
      </c>
      <c r="G25" s="2">
        <f t="shared" ref="G25:J25" si="7">G31+G35+G49+G59+G70+G82+G84+G89+G93</f>
        <v>56.1</v>
      </c>
      <c r="H25" s="2">
        <f t="shared" si="7"/>
        <v>51.1</v>
      </c>
      <c r="I25" s="2">
        <f t="shared" si="7"/>
        <v>276.59000000000003</v>
      </c>
      <c r="J25" s="2">
        <f t="shared" si="7"/>
        <v>107.67</v>
      </c>
    </row>
    <row r="26" spans="1:10" s="43" customFormat="1" ht="39" customHeight="1" x14ac:dyDescent="0.2">
      <c r="A26" s="104"/>
      <c r="B26" s="131" t="s">
        <v>15</v>
      </c>
      <c r="C26" s="86"/>
      <c r="D26" s="36"/>
      <c r="E26" s="36"/>
      <c r="F26" s="2">
        <f>F46+F50+F57+F58+F65+F69</f>
        <v>859.28</v>
      </c>
      <c r="G26" s="2">
        <f t="shared" ref="G26:J26" si="8">G46+G50+G57+G58+G65+G69</f>
        <v>112.7</v>
      </c>
      <c r="H26" s="2">
        <f t="shared" si="8"/>
        <v>94.76</v>
      </c>
      <c r="I26" s="2">
        <f t="shared" si="8"/>
        <v>315.90999999999997</v>
      </c>
      <c r="J26" s="2">
        <f t="shared" si="8"/>
        <v>72.900000000000006</v>
      </c>
    </row>
    <row r="27" spans="1:10" s="43" customFormat="1" ht="35.25" customHeight="1" x14ac:dyDescent="0.2">
      <c r="A27" s="104"/>
      <c r="B27" s="44" t="s">
        <v>16</v>
      </c>
      <c r="C27" s="86"/>
      <c r="D27" s="36"/>
      <c r="E27" s="36"/>
      <c r="F27" s="2">
        <f>SUM(F53,F78,F79)</f>
        <v>183</v>
      </c>
      <c r="G27" s="2">
        <f t="shared" ref="G27:J27" si="9">SUM(G53,G78,G79)</f>
        <v>7</v>
      </c>
      <c r="H27" s="2" t="e">
        <f t="shared" si="9"/>
        <v>#REF!</v>
      </c>
      <c r="I27" s="2">
        <f t="shared" si="9"/>
        <v>153.22</v>
      </c>
      <c r="J27" s="2">
        <f t="shared" si="9"/>
        <v>45</v>
      </c>
    </row>
    <row r="28" spans="1:10" s="43" customFormat="1" ht="37.5" customHeight="1" thickBot="1" x14ac:dyDescent="0.25">
      <c r="A28" s="114"/>
      <c r="B28" s="56" t="s">
        <v>17</v>
      </c>
      <c r="C28" s="87"/>
      <c r="D28" s="37"/>
      <c r="E28" s="37"/>
      <c r="F28" s="62">
        <f>SUM(F66,F81)</f>
        <v>79.73</v>
      </c>
      <c r="G28" s="62">
        <f t="shared" ref="G28:J28" si="10">SUM(G66,G81)</f>
        <v>25</v>
      </c>
      <c r="H28" s="62">
        <f t="shared" si="10"/>
        <v>35</v>
      </c>
      <c r="I28" s="62">
        <f t="shared" si="10"/>
        <v>59.9</v>
      </c>
      <c r="J28" s="62">
        <f t="shared" si="10"/>
        <v>30</v>
      </c>
    </row>
    <row r="29" spans="1:10" ht="33.75" customHeight="1" x14ac:dyDescent="0.2">
      <c r="A29" s="92">
        <v>1</v>
      </c>
      <c r="B29" s="64" t="s">
        <v>21</v>
      </c>
      <c r="C29" s="95" t="s">
        <v>22</v>
      </c>
      <c r="D29" s="95" t="s">
        <v>23</v>
      </c>
      <c r="E29" s="65">
        <f>E30+E32</f>
        <v>17.739999999999995</v>
      </c>
      <c r="F29" s="66">
        <v>103.82</v>
      </c>
      <c r="G29" s="66">
        <f t="shared" ref="G29:I29" si="11">G30+G31</f>
        <v>38.130000000000003</v>
      </c>
      <c r="H29" s="66">
        <f t="shared" si="11"/>
        <v>38.130000000000003</v>
      </c>
      <c r="I29" s="66">
        <f t="shared" si="11"/>
        <v>47.78</v>
      </c>
      <c r="J29" s="66">
        <f>J30+J31</f>
        <v>32.57</v>
      </c>
    </row>
    <row r="30" spans="1:10" ht="34.5" customHeight="1" x14ac:dyDescent="0.2">
      <c r="A30" s="93"/>
      <c r="B30" s="67" t="s">
        <v>24</v>
      </c>
      <c r="C30" s="96"/>
      <c r="D30" s="96"/>
      <c r="E30" s="68">
        <f>F30-I30</f>
        <v>17.739999999999995</v>
      </c>
      <c r="F30" s="69">
        <f>F29-F31</f>
        <v>51.019999999999996</v>
      </c>
      <c r="G30" s="69">
        <v>12.13</v>
      </c>
      <c r="H30" s="69">
        <v>12.13</v>
      </c>
      <c r="I30" s="68">
        <v>33.28</v>
      </c>
      <c r="J30" s="68">
        <v>18.07</v>
      </c>
    </row>
    <row r="31" spans="1:10" ht="34.5" customHeight="1" x14ac:dyDescent="0.2">
      <c r="A31" s="93"/>
      <c r="B31" s="98" t="s">
        <v>14</v>
      </c>
      <c r="C31" s="96"/>
      <c r="D31" s="96"/>
      <c r="E31" s="68"/>
      <c r="F31" s="88">
        <v>52.8</v>
      </c>
      <c r="G31" s="69">
        <v>26</v>
      </c>
      <c r="H31" s="69">
        <v>26</v>
      </c>
      <c r="I31" s="90">
        <v>14.5</v>
      </c>
      <c r="J31" s="90">
        <v>14.5</v>
      </c>
    </row>
    <row r="32" spans="1:10" ht="321" hidden="1" customHeight="1" x14ac:dyDescent="0.2">
      <c r="A32" s="94"/>
      <c r="B32" s="99"/>
      <c r="C32" s="97"/>
      <c r="D32" s="97"/>
      <c r="E32" s="70"/>
      <c r="F32" s="89"/>
      <c r="G32" s="69"/>
      <c r="H32" s="69"/>
      <c r="I32" s="91"/>
      <c r="J32" s="91"/>
    </row>
    <row r="33" spans="1:10" ht="36.75" customHeight="1" x14ac:dyDescent="0.2">
      <c r="A33" s="92">
        <v>2</v>
      </c>
      <c r="B33" s="71" t="s">
        <v>25</v>
      </c>
      <c r="C33" s="95" t="s">
        <v>26</v>
      </c>
      <c r="D33" s="95" t="s">
        <v>27</v>
      </c>
      <c r="E33" s="65" t="e">
        <f>E34+#REF!+E35</f>
        <v>#REF!</v>
      </c>
      <c r="F33" s="72">
        <f>F34+F35</f>
        <v>82.66</v>
      </c>
      <c r="G33" s="72">
        <f t="shared" ref="G33:I33" si="12">G34+G35</f>
        <v>28.86</v>
      </c>
      <c r="H33" s="72">
        <f t="shared" si="12"/>
        <v>28.86</v>
      </c>
      <c r="I33" s="72">
        <f t="shared" si="12"/>
        <v>48.91</v>
      </c>
      <c r="J33" s="72">
        <f>J34+J35</f>
        <v>9.19</v>
      </c>
    </row>
    <row r="34" spans="1:10" ht="32.25" customHeight="1" x14ac:dyDescent="0.2">
      <c r="A34" s="93"/>
      <c r="B34" s="67" t="s">
        <v>24</v>
      </c>
      <c r="C34" s="96"/>
      <c r="D34" s="96"/>
      <c r="E34" s="68"/>
      <c r="F34" s="73">
        <v>47.56</v>
      </c>
      <c r="G34" s="73">
        <v>13.76</v>
      </c>
      <c r="H34" s="73">
        <v>13.76</v>
      </c>
      <c r="I34" s="68">
        <v>42.82</v>
      </c>
      <c r="J34" s="68">
        <v>6.02</v>
      </c>
    </row>
    <row r="35" spans="1:10" ht="36" customHeight="1" x14ac:dyDescent="0.2">
      <c r="A35" s="94"/>
      <c r="B35" s="67" t="s">
        <v>28</v>
      </c>
      <c r="C35" s="97"/>
      <c r="D35" s="97"/>
      <c r="E35" s="68">
        <f>3</f>
        <v>3</v>
      </c>
      <c r="F35" s="73">
        <v>35.1</v>
      </c>
      <c r="G35" s="73">
        <v>15.1</v>
      </c>
      <c r="H35" s="73">
        <v>15.1</v>
      </c>
      <c r="I35" s="68">
        <v>6.09</v>
      </c>
      <c r="J35" s="68">
        <v>3.17</v>
      </c>
    </row>
    <row r="36" spans="1:10" ht="165.75" hidden="1" customHeight="1" x14ac:dyDescent="0.2">
      <c r="A36" s="92">
        <v>3</v>
      </c>
      <c r="B36" s="64" t="s">
        <v>29</v>
      </c>
      <c r="C36" s="95" t="s">
        <v>30</v>
      </c>
      <c r="D36" s="95" t="s">
        <v>31</v>
      </c>
      <c r="E36" s="65">
        <f>E37+E38</f>
        <v>1.41</v>
      </c>
      <c r="F36" s="72">
        <v>52.21</v>
      </c>
      <c r="G36" s="72">
        <f t="shared" ref="G36:H36" si="13">G37+G38+G39</f>
        <v>35.159999999999997</v>
      </c>
      <c r="H36" s="72">
        <f t="shared" si="13"/>
        <v>36.44</v>
      </c>
      <c r="I36" s="72"/>
      <c r="J36" s="72"/>
    </row>
    <row r="37" spans="1:10" ht="80.25" hidden="1" customHeight="1" x14ac:dyDescent="0.2">
      <c r="A37" s="93"/>
      <c r="B37" s="67" t="s">
        <v>24</v>
      </c>
      <c r="C37" s="96"/>
      <c r="D37" s="96"/>
      <c r="E37" s="68"/>
      <c r="F37" s="73">
        <v>6.17</v>
      </c>
      <c r="G37" s="73">
        <v>3.64</v>
      </c>
      <c r="H37" s="73">
        <v>3.64</v>
      </c>
      <c r="I37" s="68"/>
      <c r="J37" s="68"/>
    </row>
    <row r="38" spans="1:10" ht="48" hidden="1" customHeight="1" x14ac:dyDescent="0.2">
      <c r="A38" s="93"/>
      <c r="B38" s="67" t="s">
        <v>12</v>
      </c>
      <c r="C38" s="96"/>
      <c r="D38" s="96"/>
      <c r="E38" s="69">
        <f>1.41</f>
        <v>1.41</v>
      </c>
      <c r="F38" s="73">
        <v>27.12</v>
      </c>
      <c r="G38" s="73">
        <v>12.6</v>
      </c>
      <c r="H38" s="73">
        <v>21.8</v>
      </c>
      <c r="I38" s="69"/>
      <c r="J38" s="68"/>
    </row>
    <row r="39" spans="1:10" ht="54.75" hidden="1" customHeight="1" x14ac:dyDescent="0.2">
      <c r="A39" s="94"/>
      <c r="B39" s="67" t="s">
        <v>28</v>
      </c>
      <c r="C39" s="97"/>
      <c r="D39" s="97"/>
      <c r="E39" s="68"/>
      <c r="F39" s="73">
        <v>18.920000000000002</v>
      </c>
      <c r="G39" s="73">
        <v>18.920000000000002</v>
      </c>
      <c r="H39" s="73">
        <v>11</v>
      </c>
      <c r="I39" s="68"/>
      <c r="J39" s="68"/>
    </row>
    <row r="40" spans="1:10" ht="110.25" hidden="1" customHeight="1" x14ac:dyDescent="0.2">
      <c r="A40" s="92">
        <v>4</v>
      </c>
      <c r="B40" s="64" t="s">
        <v>32</v>
      </c>
      <c r="C40" s="95" t="s">
        <v>33</v>
      </c>
      <c r="D40" s="95" t="s">
        <v>34</v>
      </c>
      <c r="E40" s="65">
        <f>E41+E42</f>
        <v>164.1</v>
      </c>
      <c r="F40" s="72">
        <f>F41+F42+F43</f>
        <v>36.989999999999995</v>
      </c>
      <c r="G40" s="65">
        <f t="shared" ref="G40:H40" si="14">G41+G42+G43</f>
        <v>10.870000000000001</v>
      </c>
      <c r="H40" s="65">
        <f t="shared" si="14"/>
        <v>23.37</v>
      </c>
      <c r="I40" s="65"/>
      <c r="J40" s="65"/>
    </row>
    <row r="41" spans="1:10" ht="108" hidden="1" customHeight="1" x14ac:dyDescent="0.2">
      <c r="A41" s="93"/>
      <c r="B41" s="67" t="s">
        <v>24</v>
      </c>
      <c r="C41" s="96"/>
      <c r="D41" s="96"/>
      <c r="E41" s="68">
        <f>F41-I41</f>
        <v>7.1</v>
      </c>
      <c r="F41" s="73">
        <v>7.1</v>
      </c>
      <c r="G41" s="73">
        <v>2.42</v>
      </c>
      <c r="H41" s="73">
        <v>2.42</v>
      </c>
      <c r="I41" s="68"/>
      <c r="J41" s="68"/>
    </row>
    <row r="42" spans="1:10" ht="52.5" hidden="1" customHeight="1" x14ac:dyDescent="0.2">
      <c r="A42" s="93"/>
      <c r="B42" s="67" t="s">
        <v>12</v>
      </c>
      <c r="C42" s="97"/>
      <c r="D42" s="97"/>
      <c r="E42" s="68">
        <v>157</v>
      </c>
      <c r="F42" s="73">
        <v>14.09</v>
      </c>
      <c r="G42" s="73">
        <v>2.04</v>
      </c>
      <c r="H42" s="73">
        <v>14.54</v>
      </c>
      <c r="I42" s="68"/>
      <c r="J42" s="68"/>
    </row>
    <row r="43" spans="1:10" ht="50.25" hidden="1" customHeight="1" x14ac:dyDescent="0.2">
      <c r="A43" s="94"/>
      <c r="B43" s="67" t="s">
        <v>28</v>
      </c>
      <c r="C43" s="74"/>
      <c r="D43" s="74"/>
      <c r="E43" s="68"/>
      <c r="F43" s="73">
        <v>15.8</v>
      </c>
      <c r="G43" s="73">
        <v>6.41</v>
      </c>
      <c r="H43" s="73">
        <v>6.41</v>
      </c>
      <c r="I43" s="68"/>
      <c r="J43" s="68"/>
    </row>
    <row r="44" spans="1:10" ht="42" customHeight="1" x14ac:dyDescent="0.2">
      <c r="A44" s="92">
        <v>3</v>
      </c>
      <c r="B44" s="64" t="s">
        <v>35</v>
      </c>
      <c r="C44" s="95" t="s">
        <v>36</v>
      </c>
      <c r="D44" s="95" t="s">
        <v>37</v>
      </c>
      <c r="E44" s="65" t="e">
        <f>#REF!+E45+#REF!+E46+#REF!</f>
        <v>#REF!</v>
      </c>
      <c r="F44" s="72">
        <v>160.13999999999999</v>
      </c>
      <c r="G44" s="65">
        <f t="shared" ref="G44:I44" si="15">G45+G46</f>
        <v>35.799999999999997</v>
      </c>
      <c r="H44" s="65">
        <f t="shared" si="15"/>
        <v>40.56</v>
      </c>
      <c r="I44" s="65">
        <f t="shared" si="15"/>
        <v>94.72</v>
      </c>
      <c r="J44" s="65">
        <f>J45+J46</f>
        <v>41</v>
      </c>
    </row>
    <row r="45" spans="1:10" ht="39" customHeight="1" x14ac:dyDescent="0.2">
      <c r="A45" s="93"/>
      <c r="B45" s="67" t="s">
        <v>12</v>
      </c>
      <c r="C45" s="96"/>
      <c r="D45" s="96"/>
      <c r="E45" s="68">
        <f>368.27</f>
        <v>368.27</v>
      </c>
      <c r="F45" s="73">
        <v>80.14</v>
      </c>
      <c r="G45" s="73">
        <v>7.8</v>
      </c>
      <c r="H45" s="73">
        <v>8.8000000000000007</v>
      </c>
      <c r="I45" s="68">
        <v>45.82</v>
      </c>
      <c r="J45" s="68">
        <v>12</v>
      </c>
    </row>
    <row r="46" spans="1:10" ht="39" customHeight="1" x14ac:dyDescent="0.2">
      <c r="A46" s="94"/>
      <c r="B46" s="67" t="s">
        <v>38</v>
      </c>
      <c r="C46" s="97"/>
      <c r="D46" s="97"/>
      <c r="E46" s="68">
        <v>350</v>
      </c>
      <c r="F46" s="73">
        <v>80</v>
      </c>
      <c r="G46" s="73">
        <v>28</v>
      </c>
      <c r="H46" s="73">
        <v>31.76</v>
      </c>
      <c r="I46" s="68">
        <v>48.9</v>
      </c>
      <c r="J46" s="68">
        <v>29</v>
      </c>
    </row>
    <row r="47" spans="1:10" ht="35.25" customHeight="1" x14ac:dyDescent="0.2">
      <c r="A47" s="92">
        <v>4</v>
      </c>
      <c r="B47" s="133" t="s">
        <v>39</v>
      </c>
      <c r="C47" s="95" t="s">
        <v>30</v>
      </c>
      <c r="D47" s="95">
        <v>71.2</v>
      </c>
      <c r="E47" s="65">
        <f>E48+E49</f>
        <v>13.35</v>
      </c>
      <c r="F47" s="72">
        <f>F48+F49+F50</f>
        <v>422.23</v>
      </c>
      <c r="G47" s="72">
        <f t="shared" ref="G47:I47" si="16">G48+G49+G50</f>
        <v>9.6999999999999993</v>
      </c>
      <c r="H47" s="72">
        <f t="shared" si="16"/>
        <v>9.6999999999999993</v>
      </c>
      <c r="I47" s="72">
        <f t="shared" si="16"/>
        <v>380.63</v>
      </c>
      <c r="J47" s="72">
        <f>J48+J49+J50</f>
        <v>98.22999999999999</v>
      </c>
    </row>
    <row r="48" spans="1:10" ht="35.25" customHeight="1" x14ac:dyDescent="0.2">
      <c r="A48" s="93"/>
      <c r="B48" s="67" t="s">
        <v>24</v>
      </c>
      <c r="C48" s="96"/>
      <c r="D48" s="96"/>
      <c r="E48" s="68">
        <f>13.35</f>
        <v>13.35</v>
      </c>
      <c r="F48" s="73">
        <v>221.73</v>
      </c>
      <c r="G48" s="73">
        <v>9.6999999999999993</v>
      </c>
      <c r="H48" s="73">
        <v>9.6999999999999993</v>
      </c>
      <c r="I48" s="68">
        <v>180.13</v>
      </c>
      <c r="J48" s="68">
        <v>38.229999999999997</v>
      </c>
    </row>
    <row r="49" spans="1:10" ht="30" customHeight="1" x14ac:dyDescent="0.2">
      <c r="A49" s="93"/>
      <c r="B49" s="67" t="s">
        <v>28</v>
      </c>
      <c r="C49" s="96"/>
      <c r="D49" s="96"/>
      <c r="E49" s="68"/>
      <c r="F49" s="73">
        <v>140</v>
      </c>
      <c r="G49" s="73"/>
      <c r="H49" s="73"/>
      <c r="I49" s="68">
        <v>140</v>
      </c>
      <c r="J49" s="68">
        <v>50</v>
      </c>
    </row>
    <row r="50" spans="1:10" ht="39.75" customHeight="1" x14ac:dyDescent="0.2">
      <c r="A50" s="94"/>
      <c r="B50" s="67" t="s">
        <v>40</v>
      </c>
      <c r="C50" s="97"/>
      <c r="D50" s="97"/>
      <c r="E50" s="68"/>
      <c r="F50" s="73">
        <v>60.5</v>
      </c>
      <c r="G50" s="73"/>
      <c r="H50" s="73"/>
      <c r="I50" s="68">
        <v>60.5</v>
      </c>
      <c r="J50" s="68">
        <v>10</v>
      </c>
    </row>
    <row r="51" spans="1:10" ht="36.75" customHeight="1" x14ac:dyDescent="0.2">
      <c r="A51" s="92">
        <v>5</v>
      </c>
      <c r="B51" s="130" t="s">
        <v>96</v>
      </c>
      <c r="C51" s="95" t="s">
        <v>22</v>
      </c>
      <c r="D51" s="95" t="s">
        <v>41</v>
      </c>
      <c r="E51" s="65" t="e">
        <f>E52+#REF!</f>
        <v>#REF!</v>
      </c>
      <c r="F51" s="72">
        <f>F52+F53</f>
        <v>21.8</v>
      </c>
      <c r="G51" s="72">
        <f t="shared" ref="G51:J51" si="17">G52+G53</f>
        <v>15</v>
      </c>
      <c r="H51" s="72">
        <f t="shared" si="17"/>
        <v>15</v>
      </c>
      <c r="I51" s="72">
        <f t="shared" si="17"/>
        <v>6</v>
      </c>
      <c r="J51" s="72">
        <f t="shared" si="17"/>
        <v>6</v>
      </c>
    </row>
    <row r="52" spans="1:10" ht="36.75" customHeight="1" x14ac:dyDescent="0.2">
      <c r="A52" s="93"/>
      <c r="B52" s="67" t="s">
        <v>12</v>
      </c>
      <c r="C52" s="96"/>
      <c r="D52" s="97"/>
      <c r="E52" s="68">
        <f>F52-I52</f>
        <v>8.8000000000000007</v>
      </c>
      <c r="F52" s="73">
        <v>14.8</v>
      </c>
      <c r="G52" s="73">
        <v>8</v>
      </c>
      <c r="H52" s="73">
        <v>8</v>
      </c>
      <c r="I52" s="68">
        <v>6</v>
      </c>
      <c r="J52" s="68">
        <v>6</v>
      </c>
    </row>
    <row r="53" spans="1:10" ht="35.25" customHeight="1" x14ac:dyDescent="0.2">
      <c r="A53" s="94"/>
      <c r="B53" s="67" t="s">
        <v>42</v>
      </c>
      <c r="C53" s="97"/>
      <c r="D53" s="74"/>
      <c r="E53" s="68"/>
      <c r="F53" s="73">
        <v>7</v>
      </c>
      <c r="G53" s="73">
        <v>7</v>
      </c>
      <c r="H53" s="73">
        <v>7</v>
      </c>
      <c r="I53" s="68"/>
      <c r="J53" s="68"/>
    </row>
    <row r="54" spans="1:10" ht="42" customHeight="1" x14ac:dyDescent="0.2">
      <c r="A54" s="92">
        <v>6</v>
      </c>
      <c r="B54" s="64" t="s">
        <v>43</v>
      </c>
      <c r="C54" s="95" t="s">
        <v>44</v>
      </c>
      <c r="D54" s="95" t="s">
        <v>45</v>
      </c>
      <c r="E54" s="65">
        <f>E56+E58</f>
        <v>22.18</v>
      </c>
      <c r="F54" s="72">
        <v>1461.14</v>
      </c>
      <c r="G54" s="65">
        <f t="shared" ref="G54:I54" si="18">G56+G57+G55+G58+G59</f>
        <v>57.000000000000007</v>
      </c>
      <c r="H54" s="65">
        <f t="shared" si="18"/>
        <v>29.01</v>
      </c>
      <c r="I54" s="65">
        <f t="shared" si="18"/>
        <v>124.2</v>
      </c>
      <c r="J54" s="65">
        <f>J56+J57+J55+J58+J59</f>
        <v>9.8000000000000007</v>
      </c>
    </row>
    <row r="55" spans="1:10" ht="34.5" customHeight="1" x14ac:dyDescent="0.2">
      <c r="A55" s="93"/>
      <c r="B55" s="67" t="s">
        <v>24</v>
      </c>
      <c r="C55" s="96"/>
      <c r="D55" s="96"/>
      <c r="E55" s="65"/>
      <c r="F55" s="75">
        <v>200.25</v>
      </c>
      <c r="G55" s="75">
        <v>0.71</v>
      </c>
      <c r="H55" s="75">
        <v>0.71</v>
      </c>
      <c r="I55" s="76"/>
      <c r="J55" s="65"/>
    </row>
    <row r="56" spans="1:10" ht="37.5" customHeight="1" x14ac:dyDescent="0.2">
      <c r="A56" s="93"/>
      <c r="B56" s="67" t="s">
        <v>12</v>
      </c>
      <c r="C56" s="96"/>
      <c r="D56" s="96"/>
      <c r="E56" s="68">
        <f>8.2</f>
        <v>8.1999999999999993</v>
      </c>
      <c r="F56" s="73">
        <v>473.4</v>
      </c>
      <c r="G56" s="73">
        <v>3.59</v>
      </c>
      <c r="H56" s="73">
        <v>5.3</v>
      </c>
      <c r="I56" s="68">
        <v>86.17</v>
      </c>
      <c r="J56" s="68">
        <v>7.8</v>
      </c>
    </row>
    <row r="57" spans="1:10" ht="33.75" customHeight="1" x14ac:dyDescent="0.2">
      <c r="A57" s="93"/>
      <c r="B57" s="67" t="s">
        <v>46</v>
      </c>
      <c r="C57" s="96"/>
      <c r="D57" s="96"/>
      <c r="E57" s="68"/>
      <c r="F57" s="73">
        <v>160</v>
      </c>
      <c r="G57" s="73">
        <v>52.7</v>
      </c>
      <c r="H57" s="73">
        <v>23</v>
      </c>
      <c r="I57" s="68">
        <v>38.03</v>
      </c>
      <c r="J57" s="68">
        <v>2</v>
      </c>
    </row>
    <row r="58" spans="1:10" ht="39.75" customHeight="1" x14ac:dyDescent="0.2">
      <c r="A58" s="93"/>
      <c r="B58" s="67" t="s">
        <v>47</v>
      </c>
      <c r="C58" s="96"/>
      <c r="D58" s="97"/>
      <c r="E58" s="68">
        <f>13.98</f>
        <v>13.98</v>
      </c>
      <c r="F58" s="73">
        <v>350</v>
      </c>
      <c r="G58" s="73"/>
      <c r="H58" s="73"/>
      <c r="I58" s="68"/>
      <c r="J58" s="68"/>
    </row>
    <row r="59" spans="1:10" ht="33" customHeight="1" x14ac:dyDescent="0.2">
      <c r="A59" s="94"/>
      <c r="B59" s="67" t="s">
        <v>28</v>
      </c>
      <c r="C59" s="97"/>
      <c r="D59" s="74"/>
      <c r="E59" s="68"/>
      <c r="F59" s="73">
        <v>242.49</v>
      </c>
      <c r="G59" s="73"/>
      <c r="H59" s="73"/>
      <c r="I59" s="68"/>
      <c r="J59" s="68"/>
    </row>
    <row r="60" spans="1:10" ht="33" customHeight="1" x14ac:dyDescent="0.2">
      <c r="A60" s="123">
        <v>7</v>
      </c>
      <c r="B60" s="64" t="s">
        <v>48</v>
      </c>
      <c r="C60" s="124" t="s">
        <v>22</v>
      </c>
      <c r="D60" s="74"/>
      <c r="E60" s="68"/>
      <c r="F60" s="77">
        <f>F61+F62</f>
        <v>18.02</v>
      </c>
      <c r="G60" s="65">
        <f t="shared" ref="G60:I60" si="19">G61+G62</f>
        <v>1.72</v>
      </c>
      <c r="H60" s="65">
        <f t="shared" si="19"/>
        <v>1.72</v>
      </c>
      <c r="I60" s="65">
        <f t="shared" si="19"/>
        <v>16.64</v>
      </c>
      <c r="J60" s="65">
        <f>J61+J62</f>
        <v>12.51</v>
      </c>
    </row>
    <row r="61" spans="1:10" ht="31.5" customHeight="1" x14ac:dyDescent="0.2">
      <c r="A61" s="123"/>
      <c r="B61" s="67" t="s">
        <v>12</v>
      </c>
      <c r="C61" s="124"/>
      <c r="D61" s="74"/>
      <c r="E61" s="68"/>
      <c r="F61" s="78">
        <v>11.85</v>
      </c>
      <c r="G61" s="78">
        <v>0.48</v>
      </c>
      <c r="H61" s="78">
        <v>0.48</v>
      </c>
      <c r="I61" s="68">
        <v>11.71</v>
      </c>
      <c r="J61" s="68">
        <v>10.1</v>
      </c>
    </row>
    <row r="62" spans="1:10" ht="35.25" customHeight="1" x14ac:dyDescent="0.2">
      <c r="A62" s="123"/>
      <c r="B62" s="67" t="s">
        <v>24</v>
      </c>
      <c r="C62" s="124"/>
      <c r="D62" s="74"/>
      <c r="E62" s="68"/>
      <c r="F62" s="78">
        <v>6.17</v>
      </c>
      <c r="G62" s="78">
        <v>1.24</v>
      </c>
      <c r="H62" s="78">
        <v>1.24</v>
      </c>
      <c r="I62" s="68">
        <v>4.93</v>
      </c>
      <c r="J62" s="68">
        <v>2.41</v>
      </c>
    </row>
    <row r="63" spans="1:10" ht="35.25" customHeight="1" x14ac:dyDescent="0.2">
      <c r="A63" s="112">
        <v>8</v>
      </c>
      <c r="B63" s="31" t="s">
        <v>49</v>
      </c>
      <c r="C63" s="122" t="s">
        <v>26</v>
      </c>
      <c r="D63" s="122" t="s">
        <v>50</v>
      </c>
      <c r="E63" s="5">
        <f>E64+E65+E66</f>
        <v>4.7300000000000004</v>
      </c>
      <c r="F63" s="2">
        <f>F64+F66+F65</f>
        <v>105.51</v>
      </c>
      <c r="G63" s="5">
        <f t="shared" ref="G63:I63" si="20">G64+G65+G66</f>
        <v>33.020000000000003</v>
      </c>
      <c r="H63" s="5">
        <f t="shared" si="20"/>
        <v>41.02</v>
      </c>
      <c r="I63" s="5">
        <f t="shared" si="20"/>
        <v>59.459999999999994</v>
      </c>
      <c r="J63" s="5">
        <f>J64+J65+J66</f>
        <v>31.5</v>
      </c>
    </row>
    <row r="64" spans="1:10" ht="36" customHeight="1" x14ac:dyDescent="0.2">
      <c r="A64" s="112"/>
      <c r="B64" s="44" t="s">
        <v>12</v>
      </c>
      <c r="C64" s="122"/>
      <c r="D64" s="122"/>
      <c r="E64" s="32"/>
      <c r="F64" s="50">
        <v>11</v>
      </c>
      <c r="G64" s="50">
        <v>1.02</v>
      </c>
      <c r="H64" s="50">
        <v>1.02</v>
      </c>
      <c r="I64" s="50">
        <v>9.98</v>
      </c>
      <c r="J64" s="32">
        <v>4.5999999999999996</v>
      </c>
    </row>
    <row r="65" spans="1:10" ht="42.75" customHeight="1" x14ac:dyDescent="0.2">
      <c r="A65" s="112"/>
      <c r="B65" s="44" t="s">
        <v>51</v>
      </c>
      <c r="C65" s="122"/>
      <c r="D65" s="122"/>
      <c r="E65" s="32"/>
      <c r="F65" s="50">
        <v>89.78</v>
      </c>
      <c r="G65" s="50">
        <v>32</v>
      </c>
      <c r="H65" s="50">
        <v>40</v>
      </c>
      <c r="I65" s="50">
        <v>49.48</v>
      </c>
      <c r="J65" s="32">
        <v>26.9</v>
      </c>
    </row>
    <row r="66" spans="1:10" ht="36" customHeight="1" x14ac:dyDescent="0.2">
      <c r="A66" s="112"/>
      <c r="B66" s="44" t="s">
        <v>52</v>
      </c>
      <c r="C66" s="122"/>
      <c r="D66" s="122"/>
      <c r="E66" s="32">
        <v>4.7300000000000004</v>
      </c>
      <c r="F66" s="50">
        <v>4.7300000000000004</v>
      </c>
      <c r="G66" s="50"/>
      <c r="H66" s="50"/>
      <c r="I66" s="32"/>
      <c r="J66" s="32"/>
    </row>
    <row r="67" spans="1:10" ht="36" customHeight="1" x14ac:dyDescent="0.2">
      <c r="A67" s="115">
        <v>9</v>
      </c>
      <c r="B67" s="79" t="s">
        <v>53</v>
      </c>
      <c r="C67" s="118" t="s">
        <v>30</v>
      </c>
      <c r="D67" s="118" t="s">
        <v>54</v>
      </c>
      <c r="E67" s="52"/>
      <c r="F67" s="2">
        <v>165</v>
      </c>
      <c r="G67" s="5">
        <f t="shared" ref="G67:I67" si="21">G68+G69+G70</f>
        <v>6.3</v>
      </c>
      <c r="H67" s="5">
        <f t="shared" si="21"/>
        <v>11.3</v>
      </c>
      <c r="I67" s="5">
        <f t="shared" si="21"/>
        <v>163.69999999999999</v>
      </c>
      <c r="J67" s="5">
        <f>J68+J69+J70</f>
        <v>7</v>
      </c>
    </row>
    <row r="68" spans="1:10" ht="31.5" customHeight="1" x14ac:dyDescent="0.2">
      <c r="A68" s="104"/>
      <c r="B68" s="44" t="s">
        <v>12</v>
      </c>
      <c r="C68" s="121"/>
      <c r="D68" s="121"/>
      <c r="E68" s="32"/>
      <c r="F68" s="50">
        <v>25</v>
      </c>
      <c r="G68" s="50">
        <v>1.3</v>
      </c>
      <c r="H68" s="50">
        <v>1.3</v>
      </c>
      <c r="I68" s="50">
        <v>23.7</v>
      </c>
      <c r="J68" s="32">
        <v>2</v>
      </c>
    </row>
    <row r="69" spans="1:10" ht="40.5" customHeight="1" x14ac:dyDescent="0.2">
      <c r="A69" s="104"/>
      <c r="B69" s="44" t="s">
        <v>51</v>
      </c>
      <c r="C69" s="121"/>
      <c r="D69" s="121"/>
      <c r="E69" s="32"/>
      <c r="F69" s="50">
        <v>119</v>
      </c>
      <c r="G69" s="50"/>
      <c r="H69" s="50"/>
      <c r="I69" s="50">
        <v>119</v>
      </c>
      <c r="J69" s="32">
        <v>5</v>
      </c>
    </row>
    <row r="70" spans="1:10" ht="30" customHeight="1" x14ac:dyDescent="0.2">
      <c r="A70" s="105"/>
      <c r="B70" s="44" t="s">
        <v>28</v>
      </c>
      <c r="C70" s="119"/>
      <c r="D70" s="119"/>
      <c r="E70" s="32"/>
      <c r="F70" s="50">
        <v>21</v>
      </c>
      <c r="G70" s="50">
        <v>5</v>
      </c>
      <c r="H70" s="50">
        <v>10</v>
      </c>
      <c r="I70" s="50">
        <v>21</v>
      </c>
      <c r="J70" s="32"/>
    </row>
    <row r="71" spans="1:10" ht="33" customHeight="1" x14ac:dyDescent="0.2">
      <c r="A71" s="48">
        <v>10</v>
      </c>
      <c r="B71" s="51" t="s">
        <v>55</v>
      </c>
      <c r="C71" s="59" t="s">
        <v>56</v>
      </c>
      <c r="D71" s="43" t="s">
        <v>57</v>
      </c>
      <c r="E71" s="53">
        <f t="shared" ref="E71:E76" si="22">F71-I71</f>
        <v>183.37</v>
      </c>
      <c r="F71" s="6">
        <v>270.2</v>
      </c>
      <c r="G71" s="6" t="e">
        <f>+#REF!</f>
        <v>#REF!</v>
      </c>
      <c r="H71" s="6" t="e">
        <f>+#REF!</f>
        <v>#REF!</v>
      </c>
      <c r="I71" s="6">
        <v>86.83</v>
      </c>
      <c r="J71" s="6">
        <v>36.24</v>
      </c>
    </row>
    <row r="72" spans="1:10" ht="34.5" customHeight="1" x14ac:dyDescent="0.2">
      <c r="A72" s="48">
        <v>11</v>
      </c>
      <c r="B72" s="51" t="s">
        <v>58</v>
      </c>
      <c r="C72" s="59" t="s">
        <v>56</v>
      </c>
      <c r="D72" s="27" t="s">
        <v>59</v>
      </c>
      <c r="E72" s="53">
        <f t="shared" si="22"/>
        <v>55.789999999999992</v>
      </c>
      <c r="F72" s="6">
        <v>66.099999999999994</v>
      </c>
      <c r="G72" s="6" t="e">
        <f>#REF!</f>
        <v>#REF!</v>
      </c>
      <c r="H72" s="6" t="e">
        <f>#REF!</f>
        <v>#REF!</v>
      </c>
      <c r="I72" s="6">
        <v>10.31</v>
      </c>
      <c r="J72" s="6">
        <v>10.31</v>
      </c>
    </row>
    <row r="73" spans="1:10" ht="32.25" customHeight="1" x14ac:dyDescent="0.2">
      <c r="A73" s="48">
        <v>12</v>
      </c>
      <c r="B73" s="51" t="s">
        <v>60</v>
      </c>
      <c r="C73" s="59" t="s">
        <v>56</v>
      </c>
      <c r="D73" s="27" t="s">
        <v>61</v>
      </c>
      <c r="E73" s="53">
        <f t="shared" si="22"/>
        <v>61.86</v>
      </c>
      <c r="F73" s="6">
        <v>78.099999999999994</v>
      </c>
      <c r="G73" s="6" t="e">
        <f>#REF!</f>
        <v>#REF!</v>
      </c>
      <c r="H73" s="6" t="e">
        <f>#REF!</f>
        <v>#REF!</v>
      </c>
      <c r="I73" s="6">
        <v>16.239999999999998</v>
      </c>
      <c r="J73" s="6">
        <v>10.38</v>
      </c>
    </row>
    <row r="74" spans="1:10" ht="27.75" customHeight="1" x14ac:dyDescent="0.2">
      <c r="A74" s="48">
        <v>13</v>
      </c>
      <c r="B74" s="51" t="s">
        <v>62</v>
      </c>
      <c r="C74" s="59" t="s">
        <v>56</v>
      </c>
      <c r="D74" s="27" t="s">
        <v>63</v>
      </c>
      <c r="E74" s="54">
        <f t="shared" si="22"/>
        <v>229.73</v>
      </c>
      <c r="F74" s="6">
        <v>353.2</v>
      </c>
      <c r="G74" s="6" t="e">
        <f>#REF!</f>
        <v>#REF!</v>
      </c>
      <c r="H74" s="6" t="e">
        <f>#REF!</f>
        <v>#REF!</v>
      </c>
      <c r="I74" s="6">
        <v>123.47</v>
      </c>
      <c r="J74" s="6">
        <v>74</v>
      </c>
    </row>
    <row r="75" spans="1:10" ht="36" customHeight="1" x14ac:dyDescent="0.2">
      <c r="A75" s="48">
        <v>14</v>
      </c>
      <c r="B75" s="51" t="s">
        <v>64</v>
      </c>
      <c r="C75" s="59" t="s">
        <v>56</v>
      </c>
      <c r="D75" s="27" t="s">
        <v>65</v>
      </c>
      <c r="E75" s="53">
        <f t="shared" si="22"/>
        <v>39.53</v>
      </c>
      <c r="F75" s="6">
        <v>43.8</v>
      </c>
      <c r="G75" s="6" t="e">
        <f>+#REF!</f>
        <v>#REF!</v>
      </c>
      <c r="H75" s="6" t="e">
        <f>+#REF!</f>
        <v>#REF!</v>
      </c>
      <c r="I75" s="6">
        <v>4.2699999999999996</v>
      </c>
      <c r="J75" s="6">
        <v>4.2699999999999996</v>
      </c>
    </row>
    <row r="76" spans="1:10" ht="33.75" customHeight="1" x14ac:dyDescent="0.2">
      <c r="A76" s="48">
        <v>15</v>
      </c>
      <c r="B76" s="51" t="s">
        <v>66</v>
      </c>
      <c r="C76" s="59" t="s">
        <v>56</v>
      </c>
      <c r="D76" s="27" t="s">
        <v>67</v>
      </c>
      <c r="E76" s="53">
        <f t="shared" si="22"/>
        <v>22.59</v>
      </c>
      <c r="F76" s="6">
        <v>30.7</v>
      </c>
      <c r="G76" s="6" t="e">
        <f>+#REF!</f>
        <v>#REF!</v>
      </c>
      <c r="H76" s="6" t="e">
        <f>+#REF!</f>
        <v>#REF!</v>
      </c>
      <c r="I76" s="6">
        <v>8.11</v>
      </c>
      <c r="J76" s="6">
        <v>8.11</v>
      </c>
    </row>
    <row r="77" spans="1:10" s="55" customFormat="1" ht="34.5" customHeight="1" x14ac:dyDescent="0.2">
      <c r="A77" s="60">
        <v>16</v>
      </c>
      <c r="B77" s="51" t="s">
        <v>68</v>
      </c>
      <c r="C77" s="59" t="s">
        <v>69</v>
      </c>
      <c r="D77" s="31"/>
      <c r="E77" s="31"/>
      <c r="F77" s="6">
        <v>5</v>
      </c>
      <c r="G77" s="6"/>
      <c r="H77" s="6"/>
      <c r="I77" s="6">
        <v>1.8</v>
      </c>
      <c r="J77" s="6">
        <v>1.8</v>
      </c>
    </row>
    <row r="78" spans="1:10" s="46" customFormat="1" ht="33" customHeight="1" x14ac:dyDescent="0.2">
      <c r="A78" s="48">
        <v>17</v>
      </c>
      <c r="B78" s="51" t="s">
        <v>70</v>
      </c>
      <c r="C78" s="27" t="s">
        <v>26</v>
      </c>
      <c r="D78" s="27"/>
      <c r="E78" s="53"/>
      <c r="F78" s="6">
        <v>150</v>
      </c>
      <c r="G78" s="7"/>
      <c r="H78" s="7" t="e">
        <f>#REF!</f>
        <v>#REF!</v>
      </c>
      <c r="I78" s="7">
        <v>134.94</v>
      </c>
      <c r="J78" s="7">
        <v>30</v>
      </c>
    </row>
    <row r="79" spans="1:10" s="46" customFormat="1" ht="39.75" customHeight="1" x14ac:dyDescent="0.2">
      <c r="A79" s="48">
        <v>18</v>
      </c>
      <c r="B79" s="51" t="s">
        <v>71</v>
      </c>
      <c r="C79" s="27" t="s">
        <v>26</v>
      </c>
      <c r="D79" s="27"/>
      <c r="E79" s="53"/>
      <c r="F79" s="6">
        <v>26</v>
      </c>
      <c r="G79" s="6"/>
      <c r="H79" s="6">
        <v>5.7</v>
      </c>
      <c r="I79" s="6">
        <v>18.28</v>
      </c>
      <c r="J79" s="7">
        <v>15</v>
      </c>
    </row>
    <row r="80" spans="1:10" ht="35.25" customHeight="1" x14ac:dyDescent="0.2">
      <c r="A80" s="112">
        <v>19</v>
      </c>
      <c r="B80" s="134" t="s">
        <v>92</v>
      </c>
      <c r="C80" s="122" t="s">
        <v>30</v>
      </c>
      <c r="D80" s="122" t="s">
        <v>72</v>
      </c>
      <c r="E80" s="52"/>
      <c r="F80" s="2">
        <v>140</v>
      </c>
      <c r="G80" s="5">
        <f t="shared" ref="G80:I80" si="23">G81+G82</f>
        <v>25</v>
      </c>
      <c r="H80" s="5">
        <f t="shared" si="23"/>
        <v>35</v>
      </c>
      <c r="I80" s="5">
        <f t="shared" si="23"/>
        <v>124.9</v>
      </c>
      <c r="J80" s="5">
        <f>J81+J82</f>
        <v>50</v>
      </c>
    </row>
    <row r="81" spans="1:19" ht="35.25" customHeight="1" x14ac:dyDescent="0.2">
      <c r="A81" s="112"/>
      <c r="B81" s="44" t="s">
        <v>52</v>
      </c>
      <c r="C81" s="122"/>
      <c r="D81" s="122"/>
      <c r="E81" s="32"/>
      <c r="F81" s="50">
        <v>75</v>
      </c>
      <c r="G81" s="50">
        <v>25</v>
      </c>
      <c r="H81" s="50">
        <v>35</v>
      </c>
      <c r="I81" s="50">
        <v>59.9</v>
      </c>
      <c r="J81" s="32">
        <v>30</v>
      </c>
    </row>
    <row r="82" spans="1:19" ht="39" customHeight="1" x14ac:dyDescent="0.2">
      <c r="A82" s="112"/>
      <c r="B82" s="44" t="s">
        <v>73</v>
      </c>
      <c r="C82" s="122"/>
      <c r="D82" s="122"/>
      <c r="E82" s="32"/>
      <c r="F82" s="50">
        <v>65</v>
      </c>
      <c r="G82" s="50"/>
      <c r="H82" s="50"/>
      <c r="I82" s="50">
        <v>65</v>
      </c>
      <c r="J82" s="32">
        <v>20</v>
      </c>
    </row>
    <row r="83" spans="1:19" ht="43.5" customHeight="1" x14ac:dyDescent="0.2">
      <c r="A83" s="115">
        <v>20</v>
      </c>
      <c r="B83" s="31" t="s">
        <v>74</v>
      </c>
      <c r="C83" s="118" t="s">
        <v>75</v>
      </c>
      <c r="D83" s="27"/>
      <c r="E83" s="32"/>
      <c r="F83" s="2">
        <f>F84</f>
        <v>30</v>
      </c>
      <c r="G83" s="2">
        <f t="shared" ref="G83:J83" si="24">G84</f>
        <v>10</v>
      </c>
      <c r="H83" s="2"/>
      <c r="I83" s="2">
        <f t="shared" si="24"/>
        <v>30</v>
      </c>
      <c r="J83" s="2">
        <f t="shared" si="24"/>
        <v>20</v>
      </c>
    </row>
    <row r="84" spans="1:19" ht="34.5" customHeight="1" x14ac:dyDescent="0.2">
      <c r="A84" s="105"/>
      <c r="B84" s="44" t="s">
        <v>73</v>
      </c>
      <c r="C84" s="119"/>
      <c r="D84" s="27"/>
      <c r="E84" s="32"/>
      <c r="F84" s="50">
        <v>30</v>
      </c>
      <c r="G84" s="50">
        <v>10</v>
      </c>
      <c r="H84" s="50"/>
      <c r="I84" s="50">
        <v>30</v>
      </c>
      <c r="J84" s="32">
        <v>20</v>
      </c>
    </row>
    <row r="85" spans="1:19" ht="59.25" customHeight="1" x14ac:dyDescent="0.2">
      <c r="A85" s="115">
        <v>21</v>
      </c>
      <c r="B85" s="31" t="s">
        <v>76</v>
      </c>
      <c r="C85" s="118" t="s">
        <v>77</v>
      </c>
      <c r="D85" s="128" t="s">
        <v>78</v>
      </c>
      <c r="E85" s="5">
        <f>E86</f>
        <v>38.989999999999995</v>
      </c>
      <c r="F85" s="2">
        <v>50.4</v>
      </c>
      <c r="G85" s="5">
        <f t="shared" ref="G85:J85" si="25">G86</f>
        <v>4.8499999999999996</v>
      </c>
      <c r="H85" s="5">
        <f t="shared" si="25"/>
        <v>4.8499999999999996</v>
      </c>
      <c r="I85" s="5">
        <f t="shared" si="25"/>
        <v>11.41</v>
      </c>
      <c r="J85" s="5">
        <f t="shared" si="25"/>
        <v>0.96</v>
      </c>
    </row>
    <row r="86" spans="1:19" ht="41.25" customHeight="1" thickBot="1" x14ac:dyDescent="0.25">
      <c r="A86" s="114"/>
      <c r="B86" s="56" t="s">
        <v>79</v>
      </c>
      <c r="C86" s="120"/>
      <c r="D86" s="129"/>
      <c r="E86" s="8">
        <f>F86-I86</f>
        <v>38.989999999999995</v>
      </c>
      <c r="F86" s="57">
        <v>50.4</v>
      </c>
      <c r="G86" s="57">
        <v>4.8499999999999996</v>
      </c>
      <c r="H86" s="57">
        <v>4.8499999999999996</v>
      </c>
      <c r="I86" s="8">
        <v>11.41</v>
      </c>
      <c r="J86" s="8">
        <v>0.96</v>
      </c>
    </row>
    <row r="87" spans="1:19" ht="30.75" customHeight="1" x14ac:dyDescent="0.2">
      <c r="A87" s="125">
        <v>22</v>
      </c>
      <c r="B87" s="132" t="s">
        <v>93</v>
      </c>
      <c r="C87" s="127" t="s">
        <v>22</v>
      </c>
      <c r="D87" s="9"/>
      <c r="E87" s="10"/>
      <c r="F87" s="11">
        <v>41.41</v>
      </c>
      <c r="G87" s="11">
        <v>8.5299999999999994</v>
      </c>
      <c r="H87" s="11">
        <v>55.41</v>
      </c>
      <c r="I87" s="12">
        <v>2.41</v>
      </c>
      <c r="J87" s="11">
        <v>2.41</v>
      </c>
    </row>
    <row r="88" spans="1:19" ht="31.5" customHeight="1" x14ac:dyDescent="0.2">
      <c r="A88" s="126"/>
      <c r="B88" s="58" t="s">
        <v>12</v>
      </c>
      <c r="C88" s="117"/>
      <c r="D88" s="13"/>
      <c r="E88" s="14"/>
      <c r="F88" s="15">
        <v>16.32</v>
      </c>
      <c r="G88" s="16"/>
      <c r="H88" s="16"/>
      <c r="I88" s="17">
        <v>16.32</v>
      </c>
      <c r="J88" s="16">
        <v>0.5</v>
      </c>
    </row>
    <row r="89" spans="1:19" ht="33.75" customHeight="1" x14ac:dyDescent="0.2">
      <c r="A89" s="126"/>
      <c r="B89" s="58" t="s">
        <v>28</v>
      </c>
      <c r="C89" s="117"/>
      <c r="D89" s="13"/>
      <c r="E89" s="14"/>
      <c r="F89" s="15">
        <v>18.920000000000002</v>
      </c>
      <c r="G89" s="16"/>
      <c r="H89" s="16"/>
      <c r="I89" s="17"/>
      <c r="J89" s="16"/>
    </row>
    <row r="90" spans="1:19" ht="30.75" customHeight="1" thickBot="1" x14ac:dyDescent="0.25">
      <c r="A90" s="126"/>
      <c r="B90" s="56" t="s">
        <v>79</v>
      </c>
      <c r="C90" s="117"/>
      <c r="D90" s="15"/>
      <c r="E90" s="18"/>
      <c r="F90" s="15">
        <v>6.17</v>
      </c>
      <c r="G90" s="15">
        <v>5.53</v>
      </c>
      <c r="H90" s="19">
        <v>10.5</v>
      </c>
      <c r="I90" s="18">
        <v>2.41</v>
      </c>
      <c r="J90" s="15">
        <v>2.41</v>
      </c>
    </row>
    <row r="91" spans="1:19" ht="31.5" customHeight="1" x14ac:dyDescent="0.2">
      <c r="A91" s="115">
        <v>23</v>
      </c>
      <c r="B91" s="134" t="s">
        <v>80</v>
      </c>
      <c r="C91" s="116" t="s">
        <v>22</v>
      </c>
      <c r="D91" s="15"/>
      <c r="E91" s="18"/>
      <c r="F91" s="20">
        <v>36.99</v>
      </c>
      <c r="G91" s="20">
        <v>7.5</v>
      </c>
      <c r="H91" s="20">
        <v>10</v>
      </c>
      <c r="I91" s="17">
        <v>0.91</v>
      </c>
      <c r="J91" s="16">
        <v>0.91</v>
      </c>
    </row>
    <row r="92" spans="1:19" ht="36" customHeight="1" x14ac:dyDescent="0.2">
      <c r="A92" s="104"/>
      <c r="B92" s="58" t="s">
        <v>12</v>
      </c>
      <c r="C92" s="117"/>
      <c r="D92" s="15"/>
      <c r="E92" s="18"/>
      <c r="F92" s="19">
        <v>14.09</v>
      </c>
      <c r="G92" s="20"/>
      <c r="H92" s="20"/>
      <c r="I92" s="17">
        <v>14.09</v>
      </c>
      <c r="J92" s="16">
        <v>0.5</v>
      </c>
    </row>
    <row r="93" spans="1:19" ht="30" customHeight="1" x14ac:dyDescent="0.2">
      <c r="A93" s="104"/>
      <c r="B93" s="58" t="s">
        <v>28</v>
      </c>
      <c r="C93" s="117"/>
      <c r="D93" s="15"/>
      <c r="E93" s="18"/>
      <c r="F93" s="19">
        <v>15.8</v>
      </c>
      <c r="G93" s="20"/>
      <c r="H93" s="20"/>
      <c r="I93" s="17"/>
      <c r="J93" s="16"/>
    </row>
    <row r="94" spans="1:19" s="39" customFormat="1" ht="30.75" customHeight="1" x14ac:dyDescent="0.2">
      <c r="A94" s="104"/>
      <c r="B94" s="45" t="s">
        <v>79</v>
      </c>
      <c r="C94" s="117"/>
      <c r="D94" s="33"/>
      <c r="E94" s="24"/>
      <c r="F94" s="25">
        <v>7.1</v>
      </c>
      <c r="G94" s="25"/>
      <c r="H94" s="33"/>
      <c r="I94" s="24">
        <v>0.91</v>
      </c>
      <c r="J94" s="33">
        <v>0.91</v>
      </c>
      <c r="K94" s="40"/>
      <c r="L94" s="40"/>
      <c r="M94" s="40"/>
      <c r="N94" s="40"/>
      <c r="O94" s="40"/>
      <c r="P94" s="40"/>
      <c r="Q94" s="40"/>
      <c r="R94" s="40"/>
      <c r="S94" s="40"/>
    </row>
    <row r="95" spans="1:19" s="21" customFormat="1" x14ac:dyDescent="0.2">
      <c r="A95" s="31"/>
      <c r="B95" s="27"/>
      <c r="C95" s="27"/>
      <c r="D95" s="27"/>
      <c r="E95" s="26"/>
      <c r="F95" s="28"/>
      <c r="G95" s="28"/>
      <c r="H95" s="28"/>
      <c r="I95" s="28"/>
      <c r="J95" s="28"/>
      <c r="K95" s="40"/>
      <c r="L95" s="40"/>
      <c r="M95" s="40"/>
      <c r="N95" s="40"/>
      <c r="O95" s="40"/>
      <c r="P95" s="40"/>
      <c r="Q95" s="40"/>
      <c r="R95" s="40"/>
      <c r="S95" s="40"/>
    </row>
    <row r="96" spans="1:19" s="21" customFormat="1" x14ac:dyDescent="0.2">
      <c r="A96" s="31"/>
      <c r="B96" s="27"/>
      <c r="C96" s="27"/>
      <c r="D96" s="27"/>
      <c r="E96" s="26"/>
      <c r="F96" s="28"/>
      <c r="G96" s="28"/>
      <c r="H96" s="28"/>
      <c r="I96" s="28"/>
      <c r="J96" s="28"/>
      <c r="K96" s="40"/>
      <c r="L96" s="40"/>
      <c r="M96" s="40"/>
      <c r="N96" s="40"/>
      <c r="O96" s="40"/>
      <c r="P96" s="40"/>
      <c r="Q96" s="40"/>
      <c r="R96" s="40"/>
      <c r="S96" s="40"/>
    </row>
    <row r="97" spans="1:19" s="21" customFormat="1" x14ac:dyDescent="0.2">
      <c r="A97" s="31"/>
      <c r="B97" s="27"/>
      <c r="C97" s="27"/>
      <c r="D97" s="27"/>
      <c r="E97" s="26"/>
      <c r="F97" s="28"/>
      <c r="G97" s="28"/>
      <c r="H97" s="28"/>
      <c r="I97" s="28"/>
      <c r="J97" s="28"/>
      <c r="K97" s="40"/>
      <c r="L97" s="40"/>
      <c r="M97" s="40"/>
      <c r="N97" s="40"/>
      <c r="O97" s="40"/>
      <c r="P97" s="40"/>
      <c r="Q97" s="40"/>
      <c r="R97" s="40"/>
      <c r="S97" s="40"/>
    </row>
    <row r="98" spans="1:19" s="21" customFormat="1" x14ac:dyDescent="0.2">
      <c r="A98" s="31"/>
      <c r="B98" s="27"/>
      <c r="C98" s="27"/>
      <c r="D98" s="27"/>
      <c r="E98" s="26"/>
      <c r="F98" s="28"/>
      <c r="G98" s="28"/>
      <c r="H98" s="28"/>
      <c r="I98" s="28"/>
      <c r="J98" s="28"/>
      <c r="K98" s="40"/>
      <c r="L98" s="40"/>
      <c r="M98" s="40"/>
      <c r="N98" s="40"/>
      <c r="O98" s="40"/>
      <c r="P98" s="40"/>
      <c r="Q98" s="40"/>
      <c r="R98" s="40"/>
      <c r="S98" s="40"/>
    </row>
    <row r="99" spans="1:19" s="21" customFormat="1" x14ac:dyDescent="0.2">
      <c r="A99" s="31"/>
      <c r="B99" s="27"/>
      <c r="C99" s="27"/>
      <c r="D99" s="27"/>
      <c r="E99" s="26"/>
      <c r="F99" s="28"/>
      <c r="G99" s="28"/>
      <c r="H99" s="28"/>
      <c r="I99" s="28"/>
      <c r="J99" s="28"/>
      <c r="K99" s="40"/>
      <c r="L99" s="40"/>
      <c r="M99" s="40"/>
      <c r="N99" s="40"/>
      <c r="O99" s="40"/>
      <c r="P99" s="40"/>
      <c r="Q99" s="40"/>
      <c r="R99" s="40"/>
      <c r="S99" s="40"/>
    </row>
    <row r="100" spans="1:19" s="21" customFormat="1" x14ac:dyDescent="0.2">
      <c r="A100" s="31"/>
      <c r="B100" s="27"/>
      <c r="C100" s="27"/>
      <c r="D100" s="27"/>
      <c r="E100" s="26"/>
      <c r="F100" s="28"/>
      <c r="G100" s="28"/>
      <c r="H100" s="28"/>
      <c r="I100" s="28"/>
      <c r="J100" s="28"/>
      <c r="K100" s="40"/>
      <c r="L100" s="40"/>
      <c r="M100" s="40"/>
      <c r="N100" s="40"/>
      <c r="O100" s="40"/>
      <c r="P100" s="40"/>
      <c r="Q100" s="40"/>
      <c r="R100" s="40"/>
      <c r="S100" s="40"/>
    </row>
    <row r="101" spans="1:19" s="21" customFormat="1" x14ac:dyDescent="0.2">
      <c r="A101" s="31"/>
      <c r="B101" s="27"/>
      <c r="C101" s="27"/>
      <c r="D101" s="27"/>
      <c r="E101" s="26"/>
      <c r="F101" s="28"/>
      <c r="G101" s="28"/>
      <c r="H101" s="28"/>
      <c r="I101" s="28"/>
      <c r="J101" s="28"/>
      <c r="K101" s="40"/>
      <c r="L101" s="40"/>
      <c r="M101" s="40"/>
      <c r="N101" s="40"/>
      <c r="O101" s="40"/>
      <c r="P101" s="40"/>
      <c r="Q101" s="40"/>
      <c r="R101" s="40"/>
      <c r="S101" s="40"/>
    </row>
    <row r="102" spans="1:19" s="21" customFormat="1" x14ac:dyDescent="0.2">
      <c r="A102" s="31"/>
      <c r="B102" s="27"/>
      <c r="C102" s="27"/>
      <c r="D102" s="27"/>
      <c r="E102" s="26"/>
      <c r="F102" s="28"/>
      <c r="G102" s="28"/>
      <c r="H102" s="28"/>
      <c r="I102" s="28"/>
      <c r="J102" s="28"/>
      <c r="K102" s="40"/>
      <c r="L102" s="40"/>
      <c r="M102" s="40"/>
      <c r="N102" s="40"/>
      <c r="O102" s="40"/>
      <c r="P102" s="40"/>
      <c r="Q102" s="40"/>
      <c r="R102" s="40"/>
      <c r="S102" s="40"/>
    </row>
    <row r="103" spans="1:19" s="21" customFormat="1" x14ac:dyDescent="0.2">
      <c r="A103" s="31"/>
      <c r="B103" s="27"/>
      <c r="C103" s="27"/>
      <c r="D103" s="27"/>
      <c r="E103" s="26"/>
      <c r="F103" s="28"/>
      <c r="G103" s="28"/>
      <c r="H103" s="28"/>
      <c r="I103" s="28"/>
      <c r="J103" s="28"/>
      <c r="K103" s="40"/>
      <c r="L103" s="40"/>
      <c r="M103" s="40"/>
      <c r="N103" s="40"/>
      <c r="O103" s="40"/>
      <c r="P103" s="40"/>
      <c r="Q103" s="40"/>
      <c r="R103" s="40"/>
      <c r="S103" s="40"/>
    </row>
    <row r="104" spans="1:19" s="21" customFormat="1" x14ac:dyDescent="0.2">
      <c r="A104" s="31"/>
      <c r="B104" s="27"/>
      <c r="C104" s="27"/>
      <c r="D104" s="27"/>
      <c r="E104" s="26"/>
      <c r="F104" s="28"/>
      <c r="G104" s="28"/>
      <c r="H104" s="28"/>
      <c r="I104" s="28"/>
      <c r="J104" s="28"/>
      <c r="K104" s="40"/>
      <c r="L104" s="40"/>
      <c r="M104" s="40"/>
      <c r="N104" s="40"/>
      <c r="O104" s="40"/>
      <c r="P104" s="40"/>
      <c r="Q104" s="40"/>
      <c r="R104" s="40"/>
      <c r="S104" s="40"/>
    </row>
    <row r="105" spans="1:19" s="21" customFormat="1" x14ac:dyDescent="0.2">
      <c r="A105" s="31"/>
      <c r="B105" s="27"/>
      <c r="C105" s="27"/>
      <c r="D105" s="27"/>
      <c r="E105" s="26"/>
      <c r="F105" s="28"/>
      <c r="G105" s="28"/>
      <c r="H105" s="28"/>
      <c r="I105" s="28"/>
      <c r="J105" s="28"/>
      <c r="K105" s="40"/>
      <c r="L105" s="40"/>
      <c r="M105" s="40"/>
      <c r="N105" s="40"/>
      <c r="O105" s="40"/>
      <c r="P105" s="40"/>
      <c r="Q105" s="40"/>
      <c r="R105" s="40"/>
      <c r="S105" s="40"/>
    </row>
    <row r="106" spans="1:19" s="21" customFormat="1" x14ac:dyDescent="0.2">
      <c r="A106" s="31"/>
      <c r="B106" s="27"/>
      <c r="C106" s="27"/>
      <c r="D106" s="27"/>
      <c r="E106" s="26"/>
      <c r="F106" s="28"/>
      <c r="G106" s="28"/>
      <c r="H106" s="28"/>
      <c r="I106" s="28"/>
      <c r="J106" s="28"/>
      <c r="K106" s="40"/>
      <c r="L106" s="40"/>
      <c r="M106" s="40"/>
      <c r="N106" s="40"/>
      <c r="O106" s="40"/>
      <c r="P106" s="40"/>
      <c r="Q106" s="40"/>
      <c r="R106" s="40"/>
      <c r="S106" s="40"/>
    </row>
    <row r="107" spans="1:19" s="21" customFormat="1" x14ac:dyDescent="0.2">
      <c r="A107" s="31"/>
      <c r="B107" s="27"/>
      <c r="C107" s="27"/>
      <c r="D107" s="27"/>
      <c r="E107" s="26"/>
      <c r="F107" s="28"/>
      <c r="G107" s="28"/>
      <c r="H107" s="28"/>
      <c r="I107" s="28"/>
      <c r="J107" s="28"/>
      <c r="K107" s="40"/>
      <c r="L107" s="40"/>
      <c r="M107" s="40"/>
      <c r="N107" s="40"/>
      <c r="O107" s="40"/>
      <c r="P107" s="40"/>
      <c r="Q107" s="40"/>
      <c r="R107" s="40"/>
      <c r="S107" s="40"/>
    </row>
    <row r="108" spans="1:19" s="21" customFormat="1" x14ac:dyDescent="0.2">
      <c r="A108" s="31"/>
      <c r="B108" s="27"/>
      <c r="C108" s="27"/>
      <c r="D108" s="27"/>
      <c r="E108" s="26"/>
      <c r="F108" s="28"/>
      <c r="G108" s="28"/>
      <c r="H108" s="28"/>
      <c r="I108" s="28"/>
      <c r="J108" s="28"/>
      <c r="K108" s="40"/>
      <c r="L108" s="40"/>
      <c r="M108" s="40"/>
      <c r="N108" s="40"/>
      <c r="O108" s="40"/>
      <c r="P108" s="40"/>
      <c r="Q108" s="40"/>
      <c r="R108" s="40"/>
      <c r="S108" s="40"/>
    </row>
    <row r="109" spans="1:19" s="21" customFormat="1" x14ac:dyDescent="0.2">
      <c r="A109" s="31"/>
      <c r="B109" s="27"/>
      <c r="C109" s="27"/>
      <c r="D109" s="27"/>
      <c r="E109" s="26"/>
      <c r="F109" s="28"/>
      <c r="G109" s="28"/>
      <c r="H109" s="28"/>
      <c r="I109" s="28"/>
      <c r="J109" s="28"/>
      <c r="K109" s="40"/>
      <c r="L109" s="40"/>
      <c r="M109" s="40"/>
      <c r="N109" s="40"/>
      <c r="O109" s="40"/>
      <c r="P109" s="40"/>
      <c r="Q109" s="40"/>
      <c r="R109" s="40"/>
      <c r="S109" s="40"/>
    </row>
    <row r="110" spans="1:19" s="21" customFormat="1" x14ac:dyDescent="0.2">
      <c r="A110" s="31"/>
      <c r="B110" s="27"/>
      <c r="C110" s="27"/>
      <c r="D110" s="27"/>
      <c r="E110" s="26"/>
      <c r="F110" s="28"/>
      <c r="G110" s="28"/>
      <c r="H110" s="28"/>
      <c r="I110" s="28"/>
      <c r="J110" s="28"/>
      <c r="K110" s="40"/>
      <c r="L110" s="40"/>
      <c r="M110" s="40"/>
      <c r="N110" s="40"/>
      <c r="O110" s="40"/>
      <c r="P110" s="40"/>
      <c r="Q110" s="40"/>
      <c r="R110" s="40"/>
      <c r="S110" s="40"/>
    </row>
    <row r="111" spans="1:19" s="21" customFormat="1" x14ac:dyDescent="0.2">
      <c r="A111" s="31"/>
      <c r="B111" s="27"/>
      <c r="C111" s="27"/>
      <c r="D111" s="27"/>
      <c r="E111" s="26"/>
      <c r="F111" s="28"/>
      <c r="G111" s="28"/>
      <c r="H111" s="28"/>
      <c r="I111" s="28"/>
      <c r="J111" s="28"/>
      <c r="K111" s="40"/>
      <c r="L111" s="40"/>
      <c r="M111" s="40"/>
      <c r="N111" s="40"/>
      <c r="O111" s="40"/>
      <c r="P111" s="40"/>
      <c r="Q111" s="40"/>
      <c r="R111" s="40"/>
      <c r="S111" s="40"/>
    </row>
    <row r="112" spans="1:19" s="21" customFormat="1" x14ac:dyDescent="0.2">
      <c r="A112" s="31"/>
      <c r="B112" s="27"/>
      <c r="C112" s="27"/>
      <c r="D112" s="27"/>
      <c r="E112" s="26"/>
      <c r="F112" s="28"/>
      <c r="G112" s="28"/>
      <c r="H112" s="28"/>
      <c r="I112" s="28"/>
      <c r="J112" s="28"/>
      <c r="K112" s="40"/>
      <c r="L112" s="40"/>
      <c r="M112" s="40"/>
      <c r="N112" s="40"/>
      <c r="O112" s="40"/>
      <c r="P112" s="40"/>
      <c r="Q112" s="40"/>
      <c r="R112" s="40"/>
      <c r="S112" s="40"/>
    </row>
    <row r="113" spans="1:19" s="21" customFormat="1" x14ac:dyDescent="0.2">
      <c r="A113" s="31"/>
      <c r="B113" s="27"/>
      <c r="C113" s="27"/>
      <c r="D113" s="27"/>
      <c r="E113" s="26"/>
      <c r="F113" s="28"/>
      <c r="G113" s="28"/>
      <c r="H113" s="28"/>
      <c r="I113" s="28"/>
      <c r="J113" s="28"/>
      <c r="K113" s="40"/>
      <c r="L113" s="40"/>
      <c r="M113" s="40"/>
      <c r="N113" s="40"/>
      <c r="O113" s="40"/>
      <c r="P113" s="40"/>
      <c r="Q113" s="40"/>
      <c r="R113" s="40"/>
      <c r="S113" s="40"/>
    </row>
    <row r="114" spans="1:19" s="21" customFormat="1" x14ac:dyDescent="0.2">
      <c r="A114" s="31"/>
      <c r="B114" s="27"/>
      <c r="C114" s="27"/>
      <c r="D114" s="27"/>
      <c r="E114" s="26"/>
      <c r="F114" s="28"/>
      <c r="G114" s="28"/>
      <c r="H114" s="28"/>
      <c r="I114" s="28"/>
      <c r="J114" s="28"/>
      <c r="K114" s="40"/>
      <c r="L114" s="40"/>
      <c r="M114" s="40"/>
      <c r="N114" s="40"/>
      <c r="O114" s="40"/>
      <c r="P114" s="40"/>
      <c r="Q114" s="40"/>
      <c r="R114" s="40"/>
      <c r="S114" s="40"/>
    </row>
    <row r="115" spans="1:19" s="21" customFormat="1" x14ac:dyDescent="0.2">
      <c r="A115" s="31"/>
      <c r="B115" s="27"/>
      <c r="C115" s="27"/>
      <c r="D115" s="27"/>
      <c r="E115" s="26"/>
      <c r="F115" s="28"/>
      <c r="G115" s="28"/>
      <c r="H115" s="28"/>
      <c r="I115" s="28"/>
      <c r="J115" s="28"/>
      <c r="K115" s="40"/>
      <c r="L115" s="40"/>
      <c r="M115" s="40"/>
      <c r="N115" s="40"/>
      <c r="O115" s="40"/>
      <c r="P115" s="40"/>
      <c r="Q115" s="40"/>
      <c r="R115" s="40"/>
      <c r="S115" s="40"/>
    </row>
    <row r="116" spans="1:19" s="21" customFormat="1" x14ac:dyDescent="0.2">
      <c r="A116" s="31"/>
      <c r="B116" s="27"/>
      <c r="C116" s="27"/>
      <c r="D116" s="27"/>
      <c r="E116" s="26"/>
      <c r="F116" s="28"/>
      <c r="G116" s="28"/>
      <c r="H116" s="28"/>
      <c r="I116" s="28"/>
      <c r="J116" s="28"/>
      <c r="K116" s="40"/>
      <c r="L116" s="40"/>
      <c r="M116" s="40"/>
      <c r="N116" s="40"/>
      <c r="O116" s="40"/>
      <c r="P116" s="40"/>
      <c r="Q116" s="40"/>
      <c r="R116" s="40"/>
      <c r="S116" s="40"/>
    </row>
    <row r="117" spans="1:19" s="21" customFormat="1" x14ac:dyDescent="0.2">
      <c r="A117" s="31"/>
      <c r="B117" s="27"/>
      <c r="C117" s="27"/>
      <c r="D117" s="27"/>
      <c r="E117" s="26"/>
      <c r="F117" s="28"/>
      <c r="G117" s="28"/>
      <c r="H117" s="28"/>
      <c r="I117" s="28"/>
      <c r="J117" s="28"/>
      <c r="K117" s="40"/>
      <c r="L117" s="40"/>
      <c r="M117" s="40"/>
      <c r="N117" s="40"/>
      <c r="O117" s="40"/>
      <c r="P117" s="40"/>
      <c r="Q117" s="40"/>
      <c r="R117" s="40"/>
      <c r="S117" s="40"/>
    </row>
    <row r="118" spans="1:19" s="21" customFormat="1" x14ac:dyDescent="0.2">
      <c r="A118" s="31"/>
      <c r="B118" s="27"/>
      <c r="C118" s="27"/>
      <c r="D118" s="27"/>
      <c r="E118" s="26"/>
      <c r="F118" s="28"/>
      <c r="G118" s="28"/>
      <c r="H118" s="28"/>
      <c r="I118" s="28"/>
      <c r="J118" s="28"/>
      <c r="K118" s="40"/>
      <c r="L118" s="40"/>
      <c r="M118" s="40"/>
      <c r="N118" s="40"/>
      <c r="O118" s="40"/>
      <c r="P118" s="40"/>
      <c r="Q118" s="40"/>
      <c r="R118" s="40"/>
      <c r="S118" s="40"/>
    </row>
    <row r="119" spans="1:19" s="21" customFormat="1" x14ac:dyDescent="0.2">
      <c r="A119" s="31"/>
      <c r="B119" s="27"/>
      <c r="C119" s="27"/>
      <c r="D119" s="27"/>
      <c r="E119" s="26"/>
      <c r="F119" s="28"/>
      <c r="G119" s="28"/>
      <c r="H119" s="28"/>
      <c r="I119" s="28"/>
      <c r="J119" s="28"/>
      <c r="K119" s="40"/>
      <c r="L119" s="40"/>
      <c r="M119" s="40"/>
      <c r="N119" s="40"/>
      <c r="O119" s="40"/>
      <c r="P119" s="40"/>
      <c r="Q119" s="40"/>
      <c r="R119" s="40"/>
      <c r="S119" s="40"/>
    </row>
    <row r="120" spans="1:19" s="21" customFormat="1" x14ac:dyDescent="0.2">
      <c r="A120" s="31"/>
      <c r="B120" s="27"/>
      <c r="C120" s="27"/>
      <c r="D120" s="27"/>
      <c r="E120" s="26"/>
      <c r="F120" s="28"/>
      <c r="G120" s="28"/>
      <c r="H120" s="28"/>
      <c r="I120" s="28"/>
      <c r="J120" s="28"/>
      <c r="K120" s="40"/>
      <c r="L120" s="40"/>
      <c r="M120" s="40"/>
      <c r="N120" s="40"/>
      <c r="O120" s="40"/>
      <c r="P120" s="40"/>
      <c r="Q120" s="40"/>
      <c r="R120" s="40"/>
      <c r="S120" s="40"/>
    </row>
    <row r="121" spans="1:19" s="21" customFormat="1" x14ac:dyDescent="0.2">
      <c r="A121" s="31"/>
      <c r="B121" s="27"/>
      <c r="C121" s="27"/>
      <c r="D121" s="27"/>
      <c r="E121" s="26"/>
      <c r="F121" s="28"/>
      <c r="G121" s="28"/>
      <c r="H121" s="28"/>
      <c r="I121" s="28"/>
      <c r="J121" s="28"/>
      <c r="K121" s="40"/>
      <c r="L121" s="40"/>
      <c r="M121" s="40"/>
      <c r="N121" s="40"/>
      <c r="O121" s="40"/>
      <c r="P121" s="40"/>
      <c r="Q121" s="40"/>
      <c r="R121" s="40"/>
      <c r="S121" s="40"/>
    </row>
    <row r="122" spans="1:19" s="21" customFormat="1" x14ac:dyDescent="0.2">
      <c r="A122" s="31"/>
      <c r="B122" s="27"/>
      <c r="C122" s="27"/>
      <c r="D122" s="27"/>
      <c r="E122" s="26"/>
      <c r="F122" s="28"/>
      <c r="G122" s="28"/>
      <c r="H122" s="28"/>
      <c r="I122" s="28"/>
      <c r="J122" s="28"/>
      <c r="K122" s="40"/>
      <c r="L122" s="40"/>
      <c r="M122" s="40"/>
      <c r="N122" s="40"/>
      <c r="O122" s="40"/>
      <c r="P122" s="40"/>
      <c r="Q122" s="40"/>
      <c r="R122" s="40"/>
      <c r="S122" s="40"/>
    </row>
    <row r="123" spans="1:19" s="21" customFormat="1" x14ac:dyDescent="0.2">
      <c r="A123" s="31"/>
      <c r="B123" s="27"/>
      <c r="C123" s="27"/>
      <c r="D123" s="27"/>
      <c r="E123" s="26"/>
      <c r="F123" s="28"/>
      <c r="G123" s="28"/>
      <c r="H123" s="28"/>
      <c r="I123" s="28"/>
      <c r="J123" s="28"/>
      <c r="K123" s="40"/>
      <c r="L123" s="40"/>
      <c r="M123" s="40"/>
      <c r="N123" s="40"/>
      <c r="O123" s="40"/>
      <c r="P123" s="40"/>
      <c r="Q123" s="40"/>
      <c r="R123" s="40"/>
      <c r="S123" s="40"/>
    </row>
    <row r="124" spans="1:19" s="21" customFormat="1" x14ac:dyDescent="0.2">
      <c r="A124" s="31"/>
      <c r="B124" s="27"/>
      <c r="C124" s="27"/>
      <c r="D124" s="27"/>
      <c r="E124" s="26"/>
      <c r="F124" s="28"/>
      <c r="G124" s="28"/>
      <c r="H124" s="28"/>
      <c r="I124" s="28"/>
      <c r="J124" s="28"/>
      <c r="K124" s="40"/>
      <c r="L124" s="40"/>
      <c r="M124" s="40"/>
      <c r="N124" s="40"/>
      <c r="O124" s="40"/>
      <c r="P124" s="40"/>
      <c r="Q124" s="40"/>
      <c r="R124" s="40"/>
      <c r="S124" s="40"/>
    </row>
    <row r="125" spans="1:19" s="21" customFormat="1" x14ac:dyDescent="0.2">
      <c r="A125" s="31"/>
      <c r="B125" s="27"/>
      <c r="C125" s="27"/>
      <c r="D125" s="27"/>
      <c r="E125" s="26"/>
      <c r="F125" s="28"/>
      <c r="G125" s="28"/>
      <c r="H125" s="28"/>
      <c r="I125" s="28"/>
      <c r="J125" s="28"/>
      <c r="K125" s="40"/>
      <c r="L125" s="40"/>
      <c r="M125" s="40"/>
      <c r="N125" s="40"/>
      <c r="O125" s="40"/>
      <c r="P125" s="40"/>
      <c r="Q125" s="40"/>
      <c r="R125" s="40"/>
      <c r="S125" s="40"/>
    </row>
    <row r="126" spans="1:19" s="21" customFormat="1" x14ac:dyDescent="0.2">
      <c r="A126" s="31"/>
      <c r="B126" s="27"/>
      <c r="C126" s="27"/>
      <c r="D126" s="27"/>
      <c r="E126" s="26"/>
      <c r="F126" s="28"/>
      <c r="G126" s="28"/>
      <c r="H126" s="28"/>
      <c r="I126" s="28"/>
      <c r="J126" s="28"/>
      <c r="K126" s="40"/>
      <c r="L126" s="40"/>
      <c r="M126" s="40"/>
      <c r="N126" s="40"/>
      <c r="O126" s="40"/>
      <c r="P126" s="40"/>
      <c r="Q126" s="40"/>
      <c r="R126" s="40"/>
      <c r="S126" s="40"/>
    </row>
    <row r="127" spans="1:19" s="21" customFormat="1" x14ac:dyDescent="0.2">
      <c r="A127" s="31"/>
      <c r="B127" s="27"/>
      <c r="C127" s="27"/>
      <c r="D127" s="27"/>
      <c r="E127" s="26"/>
      <c r="F127" s="28"/>
      <c r="G127" s="28"/>
      <c r="H127" s="28"/>
      <c r="I127" s="28"/>
      <c r="J127" s="28"/>
      <c r="K127" s="40"/>
      <c r="L127" s="40"/>
      <c r="M127" s="40"/>
      <c r="N127" s="40"/>
      <c r="O127" s="40"/>
      <c r="P127" s="40"/>
      <c r="Q127" s="40"/>
      <c r="R127" s="40"/>
      <c r="S127" s="40"/>
    </row>
    <row r="128" spans="1:19" s="21" customFormat="1" x14ac:dyDescent="0.2">
      <c r="A128" s="31"/>
      <c r="B128" s="27"/>
      <c r="C128" s="27"/>
      <c r="D128" s="27"/>
      <c r="E128" s="26"/>
      <c r="F128" s="28"/>
      <c r="G128" s="28"/>
      <c r="H128" s="28"/>
      <c r="I128" s="28"/>
      <c r="J128" s="28"/>
      <c r="K128" s="40"/>
      <c r="L128" s="40"/>
      <c r="M128" s="40"/>
      <c r="N128" s="40"/>
      <c r="O128" s="40"/>
      <c r="P128" s="40"/>
      <c r="Q128" s="40"/>
      <c r="R128" s="40"/>
      <c r="S128" s="40"/>
    </row>
  </sheetData>
  <mergeCells count="66">
    <mergeCell ref="C22:C28"/>
    <mergeCell ref="D85:D86"/>
    <mergeCell ref="C47:C50"/>
    <mergeCell ref="D47:D50"/>
    <mergeCell ref="J31:J32"/>
    <mergeCell ref="A87:A90"/>
    <mergeCell ref="C87:C90"/>
    <mergeCell ref="D67:D70"/>
    <mergeCell ref="D80:D82"/>
    <mergeCell ref="D63:D66"/>
    <mergeCell ref="A51:A53"/>
    <mergeCell ref="C51:C53"/>
    <mergeCell ref="D51:D52"/>
    <mergeCell ref="A54:A59"/>
    <mergeCell ref="C54:C59"/>
    <mergeCell ref="D54:D58"/>
    <mergeCell ref="A22:A28"/>
    <mergeCell ref="A91:A94"/>
    <mergeCell ref="C91:C94"/>
    <mergeCell ref="A83:A84"/>
    <mergeCell ref="C83:C84"/>
    <mergeCell ref="A85:A86"/>
    <mergeCell ref="C85:C86"/>
    <mergeCell ref="A67:A70"/>
    <mergeCell ref="C67:C70"/>
    <mergeCell ref="A80:A82"/>
    <mergeCell ref="C80:C82"/>
    <mergeCell ref="A63:A66"/>
    <mergeCell ref="C63:C66"/>
    <mergeCell ref="A47:A50"/>
    <mergeCell ref="A60:A62"/>
    <mergeCell ref="C60:C62"/>
    <mergeCell ref="A40:A43"/>
    <mergeCell ref="C40:C42"/>
    <mergeCell ref="D40:D42"/>
    <mergeCell ref="A44:A46"/>
    <mergeCell ref="C44:C46"/>
    <mergeCell ref="D44:D46"/>
    <mergeCell ref="A1:J1"/>
    <mergeCell ref="A7:J7"/>
    <mergeCell ref="A8:A14"/>
    <mergeCell ref="C15:C21"/>
    <mergeCell ref="D16:D21"/>
    <mergeCell ref="E16:E21"/>
    <mergeCell ref="I4:I6"/>
    <mergeCell ref="J4:J6"/>
    <mergeCell ref="A4:A6"/>
    <mergeCell ref="B4:B6"/>
    <mergeCell ref="C4:C6"/>
    <mergeCell ref="D4:D6"/>
    <mergeCell ref="E4:E6"/>
    <mergeCell ref="A36:A39"/>
    <mergeCell ref="C36:C39"/>
    <mergeCell ref="D36:D39"/>
    <mergeCell ref="A29:A32"/>
    <mergeCell ref="C29:C32"/>
    <mergeCell ref="D29:D32"/>
    <mergeCell ref="B31:B32"/>
    <mergeCell ref="A33:A35"/>
    <mergeCell ref="C33:C35"/>
    <mergeCell ref="D33:D35"/>
    <mergeCell ref="F4:F6"/>
    <mergeCell ref="G4:G6"/>
    <mergeCell ref="H4:H6"/>
    <mergeCell ref="F31:F32"/>
    <mergeCell ref="I31:I32"/>
  </mergeCells>
  <printOptions horizontalCentered="1"/>
  <pageMargins left="0.23622047244094491" right="0.23622047244094491" top="0.43307086614173229" bottom="0.43307086614173229" header="0.23622047244094491" footer="0.31496062992125984"/>
  <pageSetup paperSize="9" scale="26" fitToHeight="7" orientation="portrait" r:id="rId1"/>
  <headerFooter alignWithMargins="0"/>
  <rowBreaks count="2" manualBreakCount="2">
    <brk id="54" max="16" man="1"/>
    <brk id="82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12"/>
  <sheetViews>
    <sheetView view="pageBreakPreview" topLeftCell="A10" zoomScale="60" zoomScaleNormal="55" workbookViewId="0">
      <selection activeCell="A12" sqref="A12"/>
    </sheetView>
  </sheetViews>
  <sheetFormatPr defaultRowHeight="12.75" x14ac:dyDescent="0.2"/>
  <cols>
    <col min="1" max="1" width="58.7109375" customWidth="1"/>
  </cols>
  <sheetData>
    <row r="1" spans="1:1" ht="185.25" customHeight="1" x14ac:dyDescent="0.2">
      <c r="A1" s="29" t="s">
        <v>81</v>
      </c>
    </row>
    <row r="2" spans="1:1" ht="198" customHeight="1" x14ac:dyDescent="0.2">
      <c r="A2" s="63" t="s">
        <v>82</v>
      </c>
    </row>
    <row r="3" spans="1:1" ht="149.25" customHeight="1" x14ac:dyDescent="0.2">
      <c r="A3" s="29" t="s">
        <v>83</v>
      </c>
    </row>
    <row r="4" spans="1:1" ht="51.75" customHeight="1" x14ac:dyDescent="0.2">
      <c r="A4" s="30" t="s">
        <v>12</v>
      </c>
    </row>
    <row r="5" spans="1:1" ht="51.75" customHeight="1" x14ac:dyDescent="0.2">
      <c r="A5" s="30" t="s">
        <v>84</v>
      </c>
    </row>
    <row r="6" spans="1:1" ht="126" customHeight="1" x14ac:dyDescent="0.2">
      <c r="A6" s="29" t="s">
        <v>85</v>
      </c>
    </row>
    <row r="7" spans="1:1" ht="222.75" customHeight="1" x14ac:dyDescent="0.2">
      <c r="A7" s="29" t="s">
        <v>86</v>
      </c>
    </row>
    <row r="8" spans="1:1" ht="117.75" customHeight="1" x14ac:dyDescent="0.2">
      <c r="A8" s="63" t="s">
        <v>87</v>
      </c>
    </row>
    <row r="9" spans="1:1" ht="124.5" customHeight="1" x14ac:dyDescent="0.2">
      <c r="A9" s="29" t="s">
        <v>88</v>
      </c>
    </row>
    <row r="10" spans="1:1" ht="120.75" customHeight="1" x14ac:dyDescent="0.2">
      <c r="A10" s="29" t="s">
        <v>89</v>
      </c>
    </row>
    <row r="11" spans="1:1" ht="126" customHeight="1" x14ac:dyDescent="0.2">
      <c r="A11" s="63" t="s">
        <v>90</v>
      </c>
    </row>
    <row r="12" spans="1:1" ht="72" customHeight="1" x14ac:dyDescent="0.2">
      <c r="A12" s="29" t="s">
        <v>91</v>
      </c>
    </row>
  </sheetData>
  <pageMargins left="0.7" right="0.7" top="0.75" bottom="0.75" header="0.3" footer="0.3"/>
  <pageSetup paperSize="9" scale="4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38 проектов</vt:lpstr>
      <vt:lpstr>Лист1</vt:lpstr>
      <vt:lpstr>'38 проектов'!Заголовки_для_печати</vt:lpstr>
      <vt:lpstr>'38 проектов'!Область_печати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Азимов Д.</dc:creator>
  <cp:lastModifiedBy>AHROR</cp:lastModifiedBy>
  <cp:lastPrinted>2019-02-26T04:48:51Z</cp:lastPrinted>
  <dcterms:created xsi:type="dcterms:W3CDTF">2019-01-08T06:36:59Z</dcterms:created>
  <dcterms:modified xsi:type="dcterms:W3CDTF">2019-02-26T04:52:05Z</dcterms:modified>
</cp:coreProperties>
</file>